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2105" windowHeight="12435" firstSheet="1" activeTab="1"/>
  </bookViews>
  <sheets>
    <sheet name="0000000" sheetId="1" state="veryHidden" r:id="rId1"/>
    <sheet name="收入表" sheetId="2" r:id="rId2"/>
    <sheet name="支出表" sheetId="3" r:id="rId3"/>
    <sheet name="基金收支表" sheetId="4" r:id="rId4"/>
    <sheet name="平衡表" sheetId="5" r:id="rId5"/>
    <sheet name="民生项目表" sheetId="6" r:id="rId6"/>
    <sheet name="办实事项目表" sheetId="7" r:id="rId7"/>
    <sheet name="企业扶持奖励资金表" sheetId="8" r:id="rId8"/>
  </sheets>
  <definedNames>
    <definedName name="_xlnm.Print_Area" localSheetId="4">'平衡表'!$A$1:$C$22</definedName>
    <definedName name="_xlnm.Print_Titles" localSheetId="5">'民生项目表'!$2:$5</definedName>
  </definedNames>
  <calcPr calcMode="manual" fullCalcOnLoad="1"/>
</workbook>
</file>

<file path=xl/sharedStrings.xml><?xml version="1.0" encoding="utf-8"?>
<sst xmlns="http://schemas.openxmlformats.org/spreadsheetml/2006/main" count="229" uniqueCount="209">
  <si>
    <t xml:space="preserve">       增值税</t>
  </si>
  <si>
    <t xml:space="preserve">       营业税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</si>
  <si>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</si>
  <si>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</si>
  <si>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</si>
  <si>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</si>
  <si>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</si>
  <si>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</si>
  <si>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</si>
  <si>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</si>
  <si>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耕地占用税</t>
  </si>
  <si>
    <t xml:space="preserve">       专项收入</t>
  </si>
  <si>
    <t xml:space="preserve">       行政事业性收费收入</t>
  </si>
  <si>
    <t xml:space="preserve">       罚没收入</t>
  </si>
  <si>
    <t>金额</t>
  </si>
  <si>
    <t>增减数</t>
  </si>
  <si>
    <t>上年同期数</t>
  </si>
  <si>
    <r>
      <t>增减（</t>
    </r>
    <r>
      <rPr>
        <b/>
        <sz val="10"/>
        <color indexed="8"/>
        <rFont val="仿宋_GB2312"/>
        <family val="3"/>
      </rPr>
      <t>%</t>
    </r>
    <r>
      <rPr>
        <b/>
        <sz val="10"/>
        <color indexed="8"/>
        <rFont val="宋体"/>
        <family val="0"/>
      </rPr>
      <t>）</t>
    </r>
  </si>
  <si>
    <t>合    计</t>
  </si>
  <si>
    <t xml:space="preserve"> 合    计</t>
  </si>
  <si>
    <t xml:space="preserve">         单位：万元</t>
  </si>
  <si>
    <t>一、年度总财力（1-2）</t>
  </si>
  <si>
    <t>二、上年结转</t>
  </si>
  <si>
    <t>（一）税收收入</t>
  </si>
  <si>
    <t>（二）非税收入</t>
  </si>
  <si>
    <t xml:space="preserve">       其他收入</t>
  </si>
  <si>
    <t>节能环保</t>
  </si>
  <si>
    <t>粮油物质储备事务</t>
  </si>
  <si>
    <t>附表一</t>
  </si>
  <si>
    <t>项        目</t>
  </si>
  <si>
    <t>预算数</t>
  </si>
  <si>
    <t>金额</t>
  </si>
  <si>
    <r>
      <t>占年度预算（</t>
    </r>
    <r>
      <rPr>
        <b/>
        <sz val="10"/>
        <color indexed="8"/>
        <rFont val="仿宋_GB2312"/>
        <family val="3"/>
      </rPr>
      <t>%</t>
    </r>
    <r>
      <rPr>
        <b/>
        <sz val="10"/>
        <color indexed="8"/>
        <rFont val="宋体"/>
        <family val="0"/>
      </rPr>
      <t>）</t>
    </r>
  </si>
  <si>
    <t>增减数</t>
  </si>
  <si>
    <t xml:space="preserve">       车船税</t>
  </si>
  <si>
    <t xml:space="preserve">       契税</t>
  </si>
  <si>
    <t xml:space="preserve">       烟叶税</t>
  </si>
  <si>
    <t>附表二</t>
  </si>
  <si>
    <t xml:space="preserve">    项    目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</si>
  <si>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</si>
  <si>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</si>
  <si>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</si>
  <si>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</si>
  <si>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</si>
  <si>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</si>
  <si>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</si>
  <si>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</si>
  <si>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</si>
  <si>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</si>
  <si>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</si>
  <si>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</si>
  <si>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</si>
  <si>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</si>
  <si>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国土资源气象等事务</t>
  </si>
  <si>
    <t>住房保障支出</t>
  </si>
  <si>
    <t>其他支出</t>
  </si>
  <si>
    <t>预备费</t>
  </si>
  <si>
    <t>项      目</t>
  </si>
  <si>
    <t>全县</t>
  </si>
  <si>
    <t>县本级</t>
  </si>
  <si>
    <t>三、支出合计[⑴+⑵]</t>
  </si>
  <si>
    <t>彩票公益金安排的支出</t>
  </si>
  <si>
    <t>大中型水库移民后期扶持基金支出</t>
  </si>
  <si>
    <t>大中型水库移民后期扶持基金收入</t>
  </si>
  <si>
    <t>比上年同期</t>
  </si>
  <si>
    <t>年度调整</t>
  </si>
  <si>
    <r>
      <t>占年度调整预算（</t>
    </r>
    <r>
      <rPr>
        <b/>
        <sz val="10"/>
        <color indexed="8"/>
        <rFont val="仿宋_GB2312"/>
        <family val="3"/>
      </rPr>
      <t>%</t>
    </r>
    <r>
      <rPr>
        <b/>
        <sz val="10"/>
        <color indexed="8"/>
        <rFont val="宋体"/>
        <family val="0"/>
      </rPr>
      <t>）</t>
    </r>
  </si>
  <si>
    <t>年度调整预算数</t>
  </si>
  <si>
    <t xml:space="preserve">      单位：万元</t>
  </si>
  <si>
    <t xml:space="preserve">       单位：万元</t>
  </si>
  <si>
    <t>小型水库移民扶助基金支出</t>
  </si>
  <si>
    <t>大中型水库库区基金支出</t>
  </si>
  <si>
    <t>附表三</t>
  </si>
  <si>
    <t xml:space="preserve">           单位：万元</t>
  </si>
  <si>
    <t>收      入</t>
  </si>
  <si>
    <t>支      出</t>
  </si>
  <si>
    <t>项    目</t>
  </si>
  <si>
    <t>散装水泥专项资金收入</t>
  </si>
  <si>
    <t>散装水泥专项资金支出</t>
  </si>
  <si>
    <t>小型水库移民扶助基金收入</t>
  </si>
  <si>
    <t>新增建设用地土地有偿使用费收入</t>
  </si>
  <si>
    <t>新增建设用地土地有偿使用费支出</t>
  </si>
  <si>
    <t>大中型水库库区基金收入</t>
  </si>
  <si>
    <t>国有土地收益基金收入</t>
  </si>
  <si>
    <t>国有土地收益基金支出</t>
  </si>
  <si>
    <t>国有土地使用权出让金收入</t>
  </si>
  <si>
    <t>国有土地使用权出让金支出</t>
  </si>
  <si>
    <t>彩票公益金收入</t>
  </si>
  <si>
    <t>农业土地开发资金收入</t>
  </si>
  <si>
    <t>农业土地开发资金支出</t>
  </si>
  <si>
    <t>国家重大水利工程建设基金收入</t>
  </si>
  <si>
    <t>国家重大水利工程建设基金支出</t>
  </si>
  <si>
    <t>城市基础设施配套费收入</t>
  </si>
  <si>
    <t>城市基础设施配套费支出</t>
  </si>
  <si>
    <t>其他政府性基金收入</t>
  </si>
  <si>
    <t>其他政府性基金支出</t>
  </si>
  <si>
    <t>合    计</t>
  </si>
  <si>
    <t>1-11月完成数</t>
  </si>
  <si>
    <t>全年收入预计完成数</t>
  </si>
  <si>
    <r>
      <t>1</t>
    </r>
    <r>
      <rPr>
        <b/>
        <sz val="10"/>
        <color indexed="8"/>
        <rFont val="宋体"/>
        <family val="0"/>
      </rPr>
      <t>-11月完成数</t>
    </r>
  </si>
  <si>
    <t>全年预计完成数</t>
  </si>
  <si>
    <t>国债发行费用及付息支出</t>
  </si>
  <si>
    <t>附表四</t>
  </si>
  <si>
    <t xml:space="preserve">        ⑴一般公共预算收入</t>
  </si>
  <si>
    <t xml:space="preserve">        ⑵税收返还及转移支付补助收入</t>
  </si>
  <si>
    <t xml:space="preserve">        ⑶专项补助收入</t>
  </si>
  <si>
    <t xml:space="preserve">        ⑷债券转贷收入</t>
  </si>
  <si>
    <t xml:space="preserve">        ⑸调入资金</t>
  </si>
  <si>
    <t xml:space="preserve">        ⑹乡（镇）上解收入</t>
  </si>
  <si>
    <t xml:space="preserve">   1.收入合计[⑴+⑵+⑶+⑷+⑸+⑹]</t>
  </si>
  <si>
    <t xml:space="preserve">   2.上解上级（补助乡镇）支出合计[⑴+⑵+⑶]</t>
  </si>
  <si>
    <t xml:space="preserve">        ⑴体制上解支出</t>
  </si>
  <si>
    <t xml:space="preserve">        ⑵专项上解支出</t>
  </si>
  <si>
    <t xml:space="preserve">        ⑶补助乡（镇）支出</t>
  </si>
  <si>
    <t xml:space="preserve">    ⑴一般公共预算支出</t>
  </si>
  <si>
    <t xml:space="preserve">    ⑵债券还本支出</t>
  </si>
  <si>
    <t>四、结转下年支出[一加二减三、五项]</t>
  </si>
  <si>
    <t>五、净结余[一加二项减三、四项]</t>
  </si>
  <si>
    <t xml:space="preserve">        国有资源（资产）有偿使用收入</t>
  </si>
  <si>
    <t xml:space="preserve">       政府住房基金收入</t>
  </si>
  <si>
    <t>2018年全县一般公共预算收入完成情况表</t>
  </si>
  <si>
    <t xml:space="preserve">       环保税</t>
  </si>
  <si>
    <t>2018年全县一般公共预算支出情况表</t>
  </si>
  <si>
    <t>2018年全县政府性基金收支完成情况表</t>
  </si>
  <si>
    <r>
      <t>201</t>
    </r>
    <r>
      <rPr>
        <b/>
        <sz val="10"/>
        <color indexed="8"/>
        <rFont val="宋体"/>
        <family val="0"/>
      </rPr>
      <t>8</t>
    </r>
    <r>
      <rPr>
        <b/>
        <sz val="10"/>
        <color indexed="8"/>
        <rFont val="宋体"/>
        <family val="0"/>
      </rPr>
      <t>年调整预算数</t>
    </r>
  </si>
  <si>
    <r>
      <t>201</t>
    </r>
    <r>
      <rPr>
        <b/>
        <sz val="10"/>
        <color indexed="8"/>
        <rFont val="宋体"/>
        <family val="0"/>
      </rPr>
      <t>8</t>
    </r>
    <r>
      <rPr>
        <b/>
        <sz val="10"/>
        <color indexed="8"/>
        <rFont val="宋体"/>
        <family val="0"/>
      </rPr>
      <t>年预计完成数</t>
    </r>
  </si>
  <si>
    <t>2018年全县及本级一般公共预算收支平衡表</t>
  </si>
  <si>
    <t>烟叶上解1041*65%=677
预算外上解125（均溪15、太华25、上京25、广平15、建设15、前坪15、奇韬15）
民政低保负担上解202.5255（均溪10%：210084.8、石牌5%：61271.2、济阳5%：54574、上京15%：202300.2、太华15%：440269.2、建设15%：:321256.8、广平15%：295888.2、奇韬15%：145888.2、文江10%：166646.4、前坪15%：98114.4、农场10%;28961.6)</t>
  </si>
  <si>
    <t xml:space="preserve">   其中：  教育费附加收入</t>
  </si>
  <si>
    <t>乡镇=烟叶税1041万元-东风农场42万元=999</t>
  </si>
  <si>
    <t>附表五</t>
  </si>
  <si>
    <t>2018年主要民生项目资金拨付情况表</t>
  </si>
  <si>
    <t xml:space="preserve">                  单位：万元</t>
  </si>
  <si>
    <t>序号</t>
  </si>
  <si>
    <t>合计</t>
  </si>
  <si>
    <t>其中</t>
  </si>
  <si>
    <t>备注</t>
  </si>
  <si>
    <t>省补</t>
  </si>
  <si>
    <t>市补</t>
  </si>
  <si>
    <t>县配套</t>
  </si>
  <si>
    <t>城镇企业职工养老保险</t>
  </si>
  <si>
    <t>城乡居民社会养老保险</t>
  </si>
  <si>
    <t>农村居民最低生活保障</t>
  </si>
  <si>
    <t>城市居民最低生活保障</t>
  </si>
  <si>
    <t>优抚对象和革命“五老”人员生活保障</t>
  </si>
  <si>
    <t>农业支持保护补贴</t>
  </si>
  <si>
    <t>成品油价格改革财政补贴</t>
  </si>
  <si>
    <t>水稻种植保险保费补贴</t>
  </si>
  <si>
    <t>农机购置补贴</t>
  </si>
  <si>
    <t>库区移民后期扶持</t>
  </si>
  <si>
    <t>村运转经费</t>
  </si>
  <si>
    <t>社区居委会运转经费</t>
  </si>
  <si>
    <t>村级计生管理员津贴</t>
  </si>
  <si>
    <t>村级农民技术员津贴</t>
  </si>
  <si>
    <t>村级文化协管员津贴</t>
  </si>
  <si>
    <t>村级治安协管员津贴</t>
  </si>
  <si>
    <t>乡村医生津贴</t>
  </si>
  <si>
    <t>村级计生协会会长津贴</t>
  </si>
  <si>
    <t>村级妇代会主任津贴</t>
  </si>
  <si>
    <t>村级团支部书记津贴</t>
  </si>
  <si>
    <t>计生小组长</t>
  </si>
  <si>
    <t>村级民兵营长津贴</t>
  </si>
  <si>
    <t>义务教育阶段学生免除学杂费</t>
  </si>
  <si>
    <t>义务教育阶段免费教科书</t>
  </si>
  <si>
    <t>城乡低保家庭普通高中学生助学金</t>
  </si>
  <si>
    <t>中等职业学校助学金</t>
  </si>
  <si>
    <t>中等职业学校免学费</t>
  </si>
  <si>
    <t>学前教育补贴</t>
  </si>
  <si>
    <t>计划生育“四术”费</t>
  </si>
  <si>
    <t>农村部分计划生育家庭奖励扶助</t>
  </si>
  <si>
    <t>城乡居民医疗保险</t>
  </si>
  <si>
    <t>2018年市级统筹</t>
  </si>
  <si>
    <t>城乡医疗救助</t>
  </si>
  <si>
    <t>乡（镇）卫技人员补贴</t>
  </si>
  <si>
    <t>国家基本药物零差率销售财政补偿</t>
  </si>
  <si>
    <t>自然灾害公众责任保险</t>
  </si>
  <si>
    <t>重度残疾人生活救助和困难补助</t>
  </si>
  <si>
    <t>保障性安居工程建设</t>
  </si>
  <si>
    <t>县级涉法涉诉救助资金</t>
  </si>
  <si>
    <t>村级公益事业建设一事一议财政奖补</t>
  </si>
  <si>
    <t>一事一议乡村振兴示范村补助资金</t>
  </si>
  <si>
    <t>村干部养老保险补助经费</t>
  </si>
  <si>
    <t>离任村主干补助经费</t>
  </si>
  <si>
    <t>扶持村级集体经济发展试点资金</t>
  </si>
  <si>
    <t>附表六</t>
  </si>
  <si>
    <t>2018年为民办实事项目资金拨付情况表</t>
  </si>
  <si>
    <t>项目名称</t>
  </si>
  <si>
    <t>实事造福工程易地扶贫搬迁工程</t>
  </si>
  <si>
    <t>改善城乡教育基础设施</t>
  </si>
  <si>
    <t>提升基本公共卫生服务能力</t>
  </si>
  <si>
    <t>提升城乡居民生活养老服务保障</t>
  </si>
  <si>
    <t>历史文化传承与保护</t>
  </si>
  <si>
    <t>完善公共体育服务工程</t>
  </si>
  <si>
    <t>推进农村公路基础设施建设</t>
  </si>
  <si>
    <t>凤山路道路和立面改造一期工程</t>
  </si>
  <si>
    <t>城区公交精品线路工程</t>
  </si>
  <si>
    <t>水土流失治理工程</t>
  </si>
  <si>
    <t>社会治安视频监控系统建设</t>
  </si>
  <si>
    <t>附表七</t>
  </si>
  <si>
    <r>
      <t>201</t>
    </r>
    <r>
      <rPr>
        <sz val="16"/>
        <rFont val="方正小标宋简体"/>
        <family val="0"/>
      </rPr>
      <t>8</t>
    </r>
    <r>
      <rPr>
        <sz val="16"/>
        <rFont val="方正小标宋简体"/>
        <family val="0"/>
      </rPr>
      <t>年兑现企业扶持奖励资金情况表</t>
    </r>
  </si>
  <si>
    <t>其中</t>
  </si>
  <si>
    <t>上级</t>
  </si>
  <si>
    <t>县级</t>
  </si>
  <si>
    <t>用电奖励金</t>
  </si>
  <si>
    <t>淘汰落后产能资金金</t>
  </si>
  <si>
    <t>节能与技改资金</t>
  </si>
  <si>
    <t>优惠政策资金</t>
  </si>
  <si>
    <t>普惠金融资金</t>
  </si>
  <si>
    <t>外贸专项资金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</si>
</sst>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"/>
    <numFmt numFmtId="185" formatCode="#,##0_ "/>
    <numFmt numFmtId="186" formatCode="#,##0_);[Red]\(#,##0\)"/>
    <numFmt numFmtId="187" formatCode="#,##0_);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_ ;_ * \-#,##0.0_ ;_ * &quot;-&quot;??_ ;_ @_ "/>
    <numFmt numFmtId="193" formatCode="_ * #,##0_ ;_ * \-#,##0_ ;_ * &quot;-&quot;??_ ;_ @_ "/>
    <numFmt numFmtId="194" formatCode="0_);[Red]\(0\)"/>
    <numFmt numFmtId="195" formatCode="0.00_ "/>
    <numFmt numFmtId="196" formatCode="0_ "/>
    <numFmt numFmtId="197" formatCode="0.00_);[Red]\(0.00\)"/>
    <numFmt numFmtId="198" formatCode="#,##0.00_ "/>
    <numFmt numFmtId="199" formatCode="mmm/yyyy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(\$* #,##0_);_(\$* \(#,##0\);_(\$* &quot;-&quot;_);_(@_)"/>
    <numFmt numFmtId="204" formatCode="_(\$* #,##0.00_);_(\$* \(#,##0.00\);_(\$* &quot;-&quot;??_);_(@_)"/>
    <numFmt numFmtId="205" formatCode="0.000"/>
    <numFmt numFmtId="206" formatCode="0.00;[Red]0.00"/>
    <numFmt numFmtId="207" formatCode="0.0_);[Red]\(0.0\)"/>
    <numFmt numFmtId="208" formatCode="0.0;[Red]0.0"/>
    <numFmt numFmtId="209" formatCode="0;[Red]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mm/dd/yy_)"/>
    <numFmt numFmtId="213" formatCode="mmm\ dd\,\ yy"/>
    <numFmt numFmtId="214" formatCode="m&quot;月&quot;d&quot;日&quot;;@"/>
    <numFmt numFmtId="215" formatCode="yyyy/m/d\ h:mm;@"/>
    <numFmt numFmtId="216" formatCode="yyyy/m/d;@"/>
    <numFmt numFmtId="217" formatCode="[DBNum1][$-804]yyyy&quot;年&quot;m&quot;月&quot;d&quot;日&quot;"/>
    <numFmt numFmtId="218" formatCode="0_ ;[Red]\-0\ "/>
    <numFmt numFmtId="219" formatCode="&quot;¥&quot;#,##0.00;[Red]&quot;¥&quot;#,##0.00"/>
    <numFmt numFmtId="220" formatCode="0_);\(0\)"/>
    <numFmt numFmtId="221" formatCode="yyyy&quot;年&quot;m&quot;月&quot;d&quot;日&quot;;@"/>
    <numFmt numFmtId="222" formatCode="0.0_ "/>
    <numFmt numFmtId="223" formatCode="0.000_);[Red]\(0.000\)"/>
    <numFmt numFmtId="224" formatCode="0.00_);\(0.00\)"/>
    <numFmt numFmtId="225" formatCode="0.0_);\(0.0\)"/>
    <numFmt numFmtId="226" formatCode="0.00_ ;[Red]\-0.00\ "/>
    <numFmt numFmtId="227" formatCode="#,##0_ ;[Red]\-#,##0\ "/>
    <numFmt numFmtId="228" formatCode="#,##0.00_ ;[Red]\-#,##0.00\ "/>
    <numFmt numFmtId="229" formatCode="000000"/>
    <numFmt numFmtId="230" formatCode="&quot;¥&quot;#,##0.00_);\(&quot;¥&quot;#,##0.00\)"/>
  </numFmts>
  <fonts count="63">
    <font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黑体"/>
      <family val="3"/>
    </font>
    <font>
      <sz val="12"/>
      <color indexed="8"/>
      <name val="黑体"/>
      <family val="3"/>
    </font>
    <font>
      <b/>
      <sz val="10"/>
      <name val="仿宋_GB2312"/>
      <family val="3"/>
    </font>
    <font>
      <b/>
      <sz val="9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1"/>
      <color indexed="8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4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49" fontId="5" fillId="0" borderId="12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left" vertical="center" wrapText="1"/>
      <protection/>
    </xf>
    <xf numFmtId="184" fontId="7" fillId="0" borderId="11" xfId="53" applyNumberFormat="1" applyFont="1" applyFill="1" applyBorder="1" applyAlignment="1">
      <alignment horizontal="right" vertical="center"/>
    </xf>
    <xf numFmtId="184" fontId="6" fillId="0" borderId="11" xfId="53" applyNumberFormat="1" applyFont="1" applyFill="1" applyBorder="1" applyAlignment="1">
      <alignment horizontal="right" vertical="center"/>
    </xf>
    <xf numFmtId="184" fontId="7" fillId="0" borderId="11" xfId="53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 horizontal="right" vertical="center" wrapText="1"/>
    </xf>
    <xf numFmtId="184" fontId="7" fillId="33" borderId="11" xfId="0" applyNumberFormat="1" applyFont="1" applyFill="1" applyBorder="1" applyAlignment="1">
      <alignment vertical="center"/>
    </xf>
    <xf numFmtId="49" fontId="5" fillId="0" borderId="11" xfId="4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vertical="center"/>
    </xf>
    <xf numFmtId="184" fontId="7" fillId="35" borderId="11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/>
    </xf>
    <xf numFmtId="184" fontId="7" fillId="35" borderId="11" xfId="0" applyNumberFormat="1" applyFont="1" applyFill="1" applyBorder="1" applyAlignment="1">
      <alignment horizontal="right" vertical="center"/>
    </xf>
    <xf numFmtId="2" fontId="7" fillId="35" borderId="11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184" fontId="9" fillId="35" borderId="11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184" fontId="6" fillId="35" borderId="11" xfId="0" applyNumberFormat="1" applyFont="1" applyFill="1" applyBorder="1" applyAlignment="1">
      <alignment horizontal="right" vertical="center"/>
    </xf>
    <xf numFmtId="2" fontId="6" fillId="35" borderId="11" xfId="0" applyNumberFormat="1" applyFont="1" applyFill="1" applyBorder="1" applyAlignment="1">
      <alignment horizontal="right" vertical="center"/>
    </xf>
    <xf numFmtId="3" fontId="6" fillId="35" borderId="11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2" fontId="9" fillId="35" borderId="11" xfId="0" applyNumberFormat="1" applyFont="1" applyFill="1" applyBorder="1" applyAlignment="1">
      <alignment horizontal="right" vertical="center"/>
    </xf>
    <xf numFmtId="0" fontId="9" fillId="35" borderId="0" xfId="0" applyFont="1" applyFill="1" applyAlignment="1">
      <alignment vertical="center"/>
    </xf>
    <xf numFmtId="185" fontId="9" fillId="35" borderId="11" xfId="0" applyNumberFormat="1" applyFont="1" applyFill="1" applyBorder="1" applyAlignment="1">
      <alignment horizontal="right" vertical="center"/>
    </xf>
    <xf numFmtId="0" fontId="5" fillId="35" borderId="0" xfId="0" applyFont="1" applyFill="1" applyAlignment="1" applyProtection="1">
      <alignment vertical="center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184" fontId="7" fillId="35" borderId="14" xfId="42" applyNumberFormat="1" applyFont="1" applyFill="1" applyBorder="1" applyAlignment="1">
      <alignment horizontal="right" vertical="center"/>
      <protection/>
    </xf>
    <xf numFmtId="2" fontId="7" fillId="35" borderId="11" xfId="0" applyNumberFormat="1" applyFont="1" applyFill="1" applyBorder="1" applyAlignment="1">
      <alignment vertical="center"/>
    </xf>
    <xf numFmtId="184" fontId="7" fillId="35" borderId="11" xfId="0" applyNumberFormat="1" applyFont="1" applyFill="1" applyBorder="1" applyAlignment="1" applyProtection="1">
      <alignment horizontal="right" vertical="center"/>
      <protection/>
    </xf>
    <xf numFmtId="3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vertical="center"/>
      <protection locked="0"/>
    </xf>
    <xf numFmtId="184" fontId="6" fillId="35" borderId="14" xfId="42" applyNumberFormat="1" applyFont="1" applyFill="1" applyBorder="1" applyAlignment="1">
      <alignment horizontal="right" vertical="center"/>
      <protection/>
    </xf>
    <xf numFmtId="2" fontId="6" fillId="35" borderId="11" xfId="0" applyNumberFormat="1" applyFont="1" applyFill="1" applyBorder="1" applyAlignment="1">
      <alignment vertical="center"/>
    </xf>
    <xf numFmtId="3" fontId="6" fillId="35" borderId="11" xfId="0" applyNumberFormat="1" applyFont="1" applyFill="1" applyBorder="1" applyAlignment="1" applyProtection="1">
      <alignment horizontal="right" vertical="center"/>
      <protection/>
    </xf>
    <xf numFmtId="185" fontId="7" fillId="35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4" fontId="19" fillId="0" borderId="0" xfId="0" applyNumberFormat="1" applyFont="1" applyAlignment="1">
      <alignment horizontal="left" vertical="center" wrapText="1"/>
    </xf>
    <xf numFmtId="0" fontId="7" fillId="35" borderId="11" xfId="0" applyFont="1" applyFill="1" applyBorder="1" applyAlignment="1">
      <alignment horizontal="right" vertical="center"/>
    </xf>
    <xf numFmtId="0" fontId="17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85" fontId="6" fillId="0" borderId="11" xfId="0" applyNumberFormat="1" applyFont="1" applyBorder="1" applyAlignment="1">
      <alignment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185" fontId="38" fillId="35" borderId="11" xfId="0" applyNumberFormat="1" applyFont="1" applyFill="1" applyBorder="1" applyAlignment="1">
      <alignment vertical="center"/>
    </xf>
    <xf numFmtId="185" fontId="9" fillId="0" borderId="11" xfId="0" applyNumberFormat="1" applyFont="1" applyFill="1" applyBorder="1" applyAlignment="1">
      <alignment horizontal="right" vertical="center"/>
    </xf>
    <xf numFmtId="186" fontId="9" fillId="35" borderId="11" xfId="0" applyNumberFormat="1" applyFont="1" applyFill="1" applyBorder="1" applyAlignment="1">
      <alignment horizontal="center" vertical="center" wrapText="1"/>
    </xf>
    <xf numFmtId="185" fontId="9" fillId="35" borderId="11" xfId="0" applyNumberFormat="1" applyFont="1" applyFill="1" applyBorder="1" applyAlignment="1">
      <alignment horizontal="right" vertical="center" wrapText="1"/>
    </xf>
    <xf numFmtId="186" fontId="9" fillId="35" borderId="11" xfId="0" applyNumberFormat="1" applyFont="1" applyFill="1" applyBorder="1" applyAlignment="1">
      <alignment horizontal="right" vertical="center"/>
    </xf>
    <xf numFmtId="0" fontId="9" fillId="35" borderId="11" xfId="0" applyFont="1" applyFill="1" applyBorder="1" applyAlignment="1">
      <alignment vertical="center"/>
    </xf>
    <xf numFmtId="185" fontId="9" fillId="35" borderId="11" xfId="0" applyNumberFormat="1" applyFont="1" applyFill="1" applyBorder="1" applyAlignment="1">
      <alignment vertical="center" wrapText="1"/>
    </xf>
    <xf numFmtId="185" fontId="9" fillId="35" borderId="11" xfId="0" applyNumberFormat="1" applyFont="1" applyFill="1" applyBorder="1" applyAlignment="1">
      <alignment vertical="center"/>
    </xf>
    <xf numFmtId="0" fontId="9" fillId="35" borderId="11" xfId="41" applyFont="1" applyFill="1" applyBorder="1" applyAlignment="1">
      <alignment horizontal="left" vertical="center" wrapText="1"/>
      <protection/>
    </xf>
    <xf numFmtId="186" fontId="9" fillId="35" borderId="11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left" vertical="center"/>
    </xf>
    <xf numFmtId="184" fontId="38" fillId="35" borderId="13" xfId="0" applyNumberFormat="1" applyFont="1" applyFill="1" applyBorder="1" applyAlignment="1">
      <alignment horizontal="center" vertical="center"/>
    </xf>
    <xf numFmtId="184" fontId="9" fillId="35" borderId="11" xfId="0" applyNumberFormat="1" applyFont="1" applyFill="1" applyBorder="1" applyAlignment="1">
      <alignment horizontal="center" vertical="center"/>
    </xf>
    <xf numFmtId="184" fontId="9" fillId="35" borderId="11" xfId="0" applyNumberFormat="1" applyFont="1" applyFill="1" applyBorder="1" applyAlignment="1">
      <alignment horizontal="left" vertical="center"/>
    </xf>
    <xf numFmtId="184" fontId="17" fillId="35" borderId="11" xfId="0" applyNumberFormat="1" applyFont="1" applyFill="1" applyBorder="1" applyAlignment="1">
      <alignment horizontal="left" vertical="center"/>
    </xf>
    <xf numFmtId="0" fontId="9" fillId="35" borderId="11" xfId="0" applyFont="1" applyFill="1" applyBorder="1" applyAlignment="1">
      <alignment vertical="center" wrapText="1"/>
    </xf>
    <xf numFmtId="185" fontId="8" fillId="35" borderId="11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40" applyFont="1">
      <alignment vertical="center"/>
      <protection/>
    </xf>
    <xf numFmtId="0" fontId="0" fillId="0" borderId="0" xfId="40" applyAlignment="1">
      <alignment horizontal="left" vertical="center"/>
      <protection/>
    </xf>
    <xf numFmtId="0" fontId="40" fillId="0" borderId="0" xfId="40" applyFont="1" applyAlignment="1">
      <alignment horizontal="center" vertical="center"/>
      <protection/>
    </xf>
    <xf numFmtId="0" fontId="0" fillId="0" borderId="0" xfId="40">
      <alignment vertical="center"/>
      <protection/>
    </xf>
    <xf numFmtId="0" fontId="41" fillId="0" borderId="0" xfId="40" applyFont="1" applyAlignment="1">
      <alignment horizontal="center" vertical="center"/>
      <protection/>
    </xf>
    <xf numFmtId="0" fontId="40" fillId="0" borderId="10" xfId="40" applyFont="1" applyBorder="1" applyAlignment="1">
      <alignment horizontal="left"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42" fillId="0" borderId="12" xfId="40" applyFont="1" applyBorder="1" applyAlignment="1">
      <alignment horizontal="center" vertical="center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/>
      <protection/>
    </xf>
    <xf numFmtId="0" fontId="8" fillId="0" borderId="0" xfId="40" applyFont="1">
      <alignment vertical="center"/>
      <protection/>
    </xf>
    <xf numFmtId="0" fontId="42" fillId="0" borderId="13" xfId="40" applyFont="1" applyBorder="1" applyAlignment="1">
      <alignment horizontal="center" vertical="center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38" fillId="0" borderId="13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 wrapText="1"/>
      <protection/>
    </xf>
    <xf numFmtId="185" fontId="43" fillId="0" borderId="11" xfId="40" applyNumberFormat="1" applyFont="1" applyBorder="1" applyAlignment="1">
      <alignment horizontal="right" vertical="center"/>
      <protection/>
    </xf>
    <xf numFmtId="0" fontId="6" fillId="0" borderId="11" xfId="40" applyFont="1" applyBorder="1" applyAlignment="1">
      <alignment horizontal="center" vertical="center"/>
      <protection/>
    </xf>
    <xf numFmtId="0" fontId="38" fillId="0" borderId="0" xfId="40" applyFont="1">
      <alignment vertical="center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left" vertical="center"/>
      <protection/>
    </xf>
    <xf numFmtId="185" fontId="38" fillId="0" borderId="11" xfId="40" applyNumberFormat="1" applyFont="1" applyBorder="1" applyAlignment="1">
      <alignment horizontal="right" vertical="center" wrapText="1"/>
      <protection/>
    </xf>
    <xf numFmtId="0" fontId="9" fillId="0" borderId="0" xfId="40" applyFont="1" applyAlignment="1">
      <alignment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9" fillId="0" borderId="11" xfId="40" applyFont="1" applyBorder="1" applyAlignment="1">
      <alignment horizontal="left" vertical="center" wrapText="1"/>
      <protection/>
    </xf>
    <xf numFmtId="184" fontId="44" fillId="0" borderId="0" xfId="40" applyNumberFormat="1" applyFont="1" applyBorder="1" applyAlignment="1">
      <alignment horizontal="right" vertical="center" wrapText="1"/>
      <protection/>
    </xf>
    <xf numFmtId="0" fontId="7" fillId="0" borderId="11" xfId="40" applyFont="1" applyFill="1" applyBorder="1" applyAlignment="1">
      <alignment horizontal="left" vertical="center"/>
      <protection/>
    </xf>
    <xf numFmtId="0" fontId="0" fillId="0" borderId="11" xfId="40" applyBorder="1">
      <alignment vertical="center"/>
      <protection/>
    </xf>
    <xf numFmtId="0" fontId="42" fillId="0" borderId="17" xfId="40" applyFont="1" applyBorder="1" applyAlignment="1">
      <alignment horizontal="center" vertical="center"/>
      <protection/>
    </xf>
    <xf numFmtId="0" fontId="42" fillId="0" borderId="14" xfId="40" applyFont="1" applyBorder="1" applyAlignment="1">
      <alignment horizontal="center" vertical="center"/>
      <protection/>
    </xf>
    <xf numFmtId="0" fontId="42" fillId="0" borderId="11" xfId="40" applyFont="1" applyBorder="1" applyAlignment="1">
      <alignment horizontal="center" vertical="center"/>
      <protection/>
    </xf>
    <xf numFmtId="185" fontId="38" fillId="0" borderId="11" xfId="40" applyNumberFormat="1" applyFont="1" applyBorder="1" applyAlignment="1">
      <alignment vertical="center"/>
      <protection/>
    </xf>
    <xf numFmtId="0" fontId="45" fillId="0" borderId="0" xfId="40" applyFont="1">
      <alignment vertical="center"/>
      <protection/>
    </xf>
    <xf numFmtId="0" fontId="9" fillId="0" borderId="11" xfId="40" applyFont="1" applyBorder="1" applyAlignment="1">
      <alignment horizontal="center" vertical="center"/>
      <protection/>
    </xf>
    <xf numFmtId="0" fontId="9" fillId="0" borderId="11" xfId="40" applyFont="1" applyBorder="1">
      <alignment vertical="center"/>
      <protection/>
    </xf>
    <xf numFmtId="185" fontId="38" fillId="0" borderId="13" xfId="40" applyNumberFormat="1" applyFont="1" applyBorder="1" applyAlignment="1">
      <alignment vertical="center"/>
      <protection/>
    </xf>
    <xf numFmtId="185" fontId="9" fillId="0" borderId="11" xfId="40" applyNumberFormat="1" applyFont="1" applyBorder="1" applyAlignment="1">
      <alignment horizontal="right" vertical="center"/>
      <protection/>
    </xf>
    <xf numFmtId="0" fontId="9" fillId="0" borderId="0" xfId="40" applyFont="1">
      <alignment vertical="center"/>
      <protection/>
    </xf>
    <xf numFmtId="185" fontId="9" fillId="0" borderId="11" xfId="40" applyNumberFormat="1" applyFont="1" applyBorder="1" applyAlignment="1">
      <alignment vertic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大田县2006年财政预算表-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49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1">
      <pane xSplit="1" ySplit="5" topLeftCell="B6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J6" sqref="J6"/>
    </sheetView>
  </sheetViews>
  <sheetFormatPr defaultColWidth="9.00390625" defaultRowHeight="14.25"/>
  <cols>
    <col min="1" max="1" width="27.875" style="0" customWidth="1"/>
    <col min="2" max="3" width="8.25390625" style="0" customWidth="1"/>
    <col min="4" max="4" width="7.875" style="0" customWidth="1"/>
    <col min="5" max="8" width="8.625" style="0" customWidth="1"/>
  </cols>
  <sheetData>
    <row r="1" s="11" customFormat="1" ht="14.25">
      <c r="A1" s="10" t="s">
        <v>28</v>
      </c>
    </row>
    <row r="2" spans="1:8" s="11" customFormat="1" ht="25.5" customHeight="1">
      <c r="A2" s="78" t="s">
        <v>120</v>
      </c>
      <c r="B2" s="78"/>
      <c r="C2" s="78"/>
      <c r="D2" s="78"/>
      <c r="E2" s="78"/>
      <c r="F2" s="78"/>
      <c r="G2" s="78"/>
      <c r="H2" s="78"/>
    </row>
    <row r="3" spans="1:8" s="11" customFormat="1" ht="14.25">
      <c r="A3" s="1"/>
      <c r="B3" s="2"/>
      <c r="C3" s="2"/>
      <c r="D3" s="1"/>
      <c r="E3" s="1"/>
      <c r="F3" s="1"/>
      <c r="G3" s="79" t="s">
        <v>69</v>
      </c>
      <c r="H3" s="79"/>
    </row>
    <row r="4" spans="1:8" s="40" customFormat="1" ht="24" customHeight="1">
      <c r="A4" s="80" t="s">
        <v>29</v>
      </c>
      <c r="B4" s="39" t="s">
        <v>65</v>
      </c>
      <c r="C4" s="83" t="s">
        <v>97</v>
      </c>
      <c r="D4" s="81" t="s">
        <v>98</v>
      </c>
      <c r="E4" s="82"/>
      <c r="F4" s="82" t="s">
        <v>16</v>
      </c>
      <c r="G4" s="82" t="s">
        <v>64</v>
      </c>
      <c r="H4" s="82"/>
    </row>
    <row r="5" spans="1:8" s="40" customFormat="1" ht="24" customHeight="1">
      <c r="A5" s="80"/>
      <c r="B5" s="41" t="s">
        <v>30</v>
      </c>
      <c r="C5" s="84"/>
      <c r="D5" s="42" t="s">
        <v>31</v>
      </c>
      <c r="E5" s="43" t="s">
        <v>66</v>
      </c>
      <c r="F5" s="82"/>
      <c r="G5" s="43" t="s">
        <v>33</v>
      </c>
      <c r="H5" s="43" t="s">
        <v>17</v>
      </c>
    </row>
    <row r="6" spans="1:8" s="48" customFormat="1" ht="21" customHeight="1">
      <c r="A6" s="44" t="s">
        <v>23</v>
      </c>
      <c r="B6" s="45">
        <f>SUM(B7:B21)</f>
        <v>49500</v>
      </c>
      <c r="C6" s="45">
        <f>SUM(C7:C21)</f>
        <v>44230</v>
      </c>
      <c r="D6" s="45">
        <f>SUM(D7:D21)</f>
        <v>48080</v>
      </c>
      <c r="E6" s="46">
        <f aca="true" t="shared" si="0" ref="E6:E29">D6/B6*100</f>
        <v>97.13131313131314</v>
      </c>
      <c r="F6" s="45">
        <f>SUM(F7:F21)</f>
        <v>42789</v>
      </c>
      <c r="G6" s="72">
        <f>SUM(G7:G21)</f>
        <v>5057</v>
      </c>
      <c r="H6" s="46">
        <f>G6/F6*100</f>
        <v>11.818458014910375</v>
      </c>
    </row>
    <row r="7" spans="1:8" s="48" customFormat="1" ht="21" customHeight="1">
      <c r="A7" s="44" t="s">
        <v>0</v>
      </c>
      <c r="B7" s="45">
        <f>20340+6200</f>
        <v>26540</v>
      </c>
      <c r="C7" s="45">
        <v>22711</v>
      </c>
      <c r="D7" s="45">
        <v>24590</v>
      </c>
      <c r="E7" s="46">
        <f t="shared" si="0"/>
        <v>92.6525998492841</v>
      </c>
      <c r="F7" s="45">
        <f>17843+5023</f>
        <v>22866</v>
      </c>
      <c r="G7" s="47">
        <f>D7-F7</f>
        <v>1724</v>
      </c>
      <c r="H7" s="46">
        <f aca="true" t="shared" si="1" ref="H7:H29">G7/F7*100</f>
        <v>7.539578413364821</v>
      </c>
    </row>
    <row r="8" spans="1:8" s="48" customFormat="1" ht="21" customHeight="1">
      <c r="A8" s="44" t="s">
        <v>1</v>
      </c>
      <c r="B8" s="45"/>
      <c r="C8" s="45">
        <v>10</v>
      </c>
      <c r="D8" s="45">
        <v>10</v>
      </c>
      <c r="E8" s="46"/>
      <c r="F8" s="45">
        <v>323</v>
      </c>
      <c r="G8" s="47">
        <f aca="true" t="shared" si="2" ref="G8:G29">D8-F8</f>
        <v>-313</v>
      </c>
      <c r="H8" s="46">
        <f t="shared" si="1"/>
        <v>-96.90402476780186</v>
      </c>
    </row>
    <row r="9" spans="1:8" s="48" customFormat="1" ht="21" customHeight="1">
      <c r="A9" s="44" t="s">
        <v>2</v>
      </c>
      <c r="B9" s="45">
        <v>3760</v>
      </c>
      <c r="C9" s="45">
        <v>5209</v>
      </c>
      <c r="D9" s="45">
        <v>5400</v>
      </c>
      <c r="E9" s="46">
        <f t="shared" si="0"/>
        <v>143.61702127659575</v>
      </c>
      <c r="F9" s="45">
        <v>3037</v>
      </c>
      <c r="G9" s="47">
        <f t="shared" si="2"/>
        <v>2363</v>
      </c>
      <c r="H9" s="46">
        <f t="shared" si="1"/>
        <v>77.80704642739545</v>
      </c>
    </row>
    <row r="10" spans="1:8" s="48" customFormat="1" ht="21" customHeight="1">
      <c r="A10" s="44" t="s">
        <v>3</v>
      </c>
      <c r="B10" s="45">
        <v>1800</v>
      </c>
      <c r="C10" s="45">
        <v>1753</v>
      </c>
      <c r="D10" s="45">
        <v>2000</v>
      </c>
      <c r="E10" s="46">
        <f t="shared" si="0"/>
        <v>111.11111111111111</v>
      </c>
      <c r="F10" s="45">
        <v>1587</v>
      </c>
      <c r="G10" s="47">
        <f t="shared" si="2"/>
        <v>413</v>
      </c>
      <c r="H10" s="46">
        <f t="shared" si="1"/>
        <v>26.0239445494644</v>
      </c>
    </row>
    <row r="11" spans="1:8" s="48" customFormat="1" ht="21" customHeight="1">
      <c r="A11" s="44" t="s">
        <v>4</v>
      </c>
      <c r="B11" s="45">
        <v>2600</v>
      </c>
      <c r="C11" s="45">
        <v>2554</v>
      </c>
      <c r="D11" s="45">
        <v>3000</v>
      </c>
      <c r="E11" s="46">
        <f t="shared" si="0"/>
        <v>115.38461538461537</v>
      </c>
      <c r="F11" s="45">
        <v>2257</v>
      </c>
      <c r="G11" s="47">
        <f t="shared" si="2"/>
        <v>743</v>
      </c>
      <c r="H11" s="46">
        <f t="shared" si="1"/>
        <v>32.9198050509526</v>
      </c>
    </row>
    <row r="12" spans="1:8" s="48" customFormat="1" ht="21" customHeight="1">
      <c r="A12" s="44" t="s">
        <v>5</v>
      </c>
      <c r="B12" s="45">
        <v>2400</v>
      </c>
      <c r="C12" s="45">
        <v>1981</v>
      </c>
      <c r="D12" s="45">
        <v>2200</v>
      </c>
      <c r="E12" s="46">
        <f t="shared" si="0"/>
        <v>91.66666666666666</v>
      </c>
      <c r="F12" s="45">
        <v>1999</v>
      </c>
      <c r="G12" s="47">
        <f t="shared" si="2"/>
        <v>201</v>
      </c>
      <c r="H12" s="46">
        <f t="shared" si="1"/>
        <v>10.055027513756878</v>
      </c>
    </row>
    <row r="13" spans="1:8" s="48" customFormat="1" ht="21" customHeight="1">
      <c r="A13" s="44" t="s">
        <v>6</v>
      </c>
      <c r="B13" s="45">
        <v>2600</v>
      </c>
      <c r="C13" s="45">
        <v>1480</v>
      </c>
      <c r="D13" s="45">
        <v>1660</v>
      </c>
      <c r="E13" s="46">
        <f t="shared" si="0"/>
        <v>63.84615384615384</v>
      </c>
      <c r="F13" s="45">
        <v>2231</v>
      </c>
      <c r="G13" s="47">
        <f t="shared" si="2"/>
        <v>-571</v>
      </c>
      <c r="H13" s="46">
        <f t="shared" si="1"/>
        <v>-25.59390407888839</v>
      </c>
    </row>
    <row r="14" spans="1:8" s="48" customFormat="1" ht="21" customHeight="1">
      <c r="A14" s="44" t="s">
        <v>7</v>
      </c>
      <c r="B14" s="45">
        <v>700</v>
      </c>
      <c r="C14" s="45">
        <v>597</v>
      </c>
      <c r="D14" s="45">
        <v>645</v>
      </c>
      <c r="E14" s="46">
        <f t="shared" si="0"/>
        <v>92.14285714285714</v>
      </c>
      <c r="F14" s="45">
        <v>575</v>
      </c>
      <c r="G14" s="47">
        <f t="shared" si="2"/>
        <v>70</v>
      </c>
      <c r="H14" s="46">
        <f t="shared" si="1"/>
        <v>12.173913043478262</v>
      </c>
    </row>
    <row r="15" spans="1:8" s="48" customFormat="1" ht="21" customHeight="1">
      <c r="A15" s="44" t="s">
        <v>8</v>
      </c>
      <c r="B15" s="45">
        <v>1400</v>
      </c>
      <c r="C15" s="45">
        <v>636</v>
      </c>
      <c r="D15" s="45">
        <v>680</v>
      </c>
      <c r="E15" s="46">
        <f t="shared" si="0"/>
        <v>48.57142857142857</v>
      </c>
      <c r="F15" s="45">
        <v>1150</v>
      </c>
      <c r="G15" s="47">
        <f t="shared" si="2"/>
        <v>-470</v>
      </c>
      <c r="H15" s="46">
        <f t="shared" si="1"/>
        <v>-40.869565217391305</v>
      </c>
    </row>
    <row r="16" spans="1:8" s="48" customFormat="1" ht="21" customHeight="1">
      <c r="A16" s="44" t="s">
        <v>9</v>
      </c>
      <c r="B16" s="45">
        <v>1500</v>
      </c>
      <c r="C16" s="45">
        <v>2430</v>
      </c>
      <c r="D16" s="45">
        <v>2600</v>
      </c>
      <c r="E16" s="46">
        <f t="shared" si="0"/>
        <v>173.33333333333334</v>
      </c>
      <c r="F16" s="45">
        <v>1228</v>
      </c>
      <c r="G16" s="47">
        <f t="shared" si="2"/>
        <v>1372</v>
      </c>
      <c r="H16" s="46">
        <f t="shared" si="1"/>
        <v>111.72638436482086</v>
      </c>
    </row>
    <row r="17" spans="1:8" s="48" customFormat="1" ht="21" customHeight="1">
      <c r="A17" s="44" t="s">
        <v>34</v>
      </c>
      <c r="B17" s="45">
        <v>780</v>
      </c>
      <c r="C17" s="45">
        <v>627</v>
      </c>
      <c r="D17" s="45">
        <v>670</v>
      </c>
      <c r="E17" s="46">
        <f t="shared" si="0"/>
        <v>85.8974358974359</v>
      </c>
      <c r="F17" s="45">
        <v>586</v>
      </c>
      <c r="G17" s="47">
        <f t="shared" si="2"/>
        <v>84</v>
      </c>
      <c r="H17" s="46">
        <f t="shared" si="1"/>
        <v>14.334470989761092</v>
      </c>
    </row>
    <row r="18" spans="1:8" s="48" customFormat="1" ht="21" customHeight="1">
      <c r="A18" s="44" t="s">
        <v>10</v>
      </c>
      <c r="B18" s="45">
        <v>1390</v>
      </c>
      <c r="C18" s="45">
        <v>667</v>
      </c>
      <c r="D18" s="45">
        <v>750</v>
      </c>
      <c r="E18" s="46">
        <f t="shared" si="0"/>
        <v>53.956834532374096</v>
      </c>
      <c r="F18" s="45">
        <v>912</v>
      </c>
      <c r="G18" s="47">
        <f t="shared" si="2"/>
        <v>-162</v>
      </c>
      <c r="H18" s="46">
        <f t="shared" si="1"/>
        <v>-17.763157894736842</v>
      </c>
    </row>
    <row r="19" spans="1:8" s="48" customFormat="1" ht="21" customHeight="1">
      <c r="A19" s="44" t="s">
        <v>35</v>
      </c>
      <c r="B19" s="45">
        <v>2800</v>
      </c>
      <c r="C19" s="45">
        <v>2300</v>
      </c>
      <c r="D19" s="45">
        <v>2600</v>
      </c>
      <c r="E19" s="46">
        <f t="shared" si="0"/>
        <v>92.85714285714286</v>
      </c>
      <c r="F19" s="45">
        <v>2446</v>
      </c>
      <c r="G19" s="47">
        <f t="shared" si="2"/>
        <v>154</v>
      </c>
      <c r="H19" s="46">
        <f t="shared" si="1"/>
        <v>6.295993458708095</v>
      </c>
    </row>
    <row r="20" spans="1:8" s="48" customFormat="1" ht="21" customHeight="1">
      <c r="A20" s="44" t="s">
        <v>36</v>
      </c>
      <c r="B20" s="45">
        <v>930</v>
      </c>
      <c r="C20" s="45">
        <v>1041</v>
      </c>
      <c r="D20" s="45">
        <v>1041</v>
      </c>
      <c r="E20" s="46">
        <f t="shared" si="0"/>
        <v>111.93548387096774</v>
      </c>
      <c r="F20" s="45">
        <v>1592</v>
      </c>
      <c r="G20" s="47">
        <f t="shared" si="2"/>
        <v>-551</v>
      </c>
      <c r="H20" s="46">
        <f t="shared" si="1"/>
        <v>-34.61055276381909</v>
      </c>
    </row>
    <row r="21" spans="1:8" s="48" customFormat="1" ht="21" customHeight="1">
      <c r="A21" s="32" t="s">
        <v>121</v>
      </c>
      <c r="B21" s="45">
        <v>300</v>
      </c>
      <c r="C21" s="45">
        <v>234</v>
      </c>
      <c r="D21" s="45">
        <v>234</v>
      </c>
      <c r="E21" s="46">
        <f t="shared" si="0"/>
        <v>78</v>
      </c>
      <c r="F21" s="45"/>
      <c r="G21" s="47"/>
      <c r="H21" s="46"/>
    </row>
    <row r="22" spans="1:8" s="58" customFormat="1" ht="21" customHeight="1">
      <c r="A22" s="56" t="s">
        <v>24</v>
      </c>
      <c r="B22" s="49">
        <f>SUM(B23,B25:B29)</f>
        <v>29573</v>
      </c>
      <c r="C22" s="49">
        <f>SUM(C23,C25:C29)</f>
        <v>19067</v>
      </c>
      <c r="D22" s="49">
        <f>SUM(D23,D25:D29)</f>
        <v>22920</v>
      </c>
      <c r="E22" s="57">
        <f t="shared" si="0"/>
        <v>77.50312785310925</v>
      </c>
      <c r="F22" s="49">
        <f>SUM(F23,F25:F29)</f>
        <v>31458</v>
      </c>
      <c r="G22" s="59">
        <f>SUM(G23,G25:G29)</f>
        <v>-8538</v>
      </c>
      <c r="H22" s="57">
        <f t="shared" si="1"/>
        <v>-27.140949837879074</v>
      </c>
    </row>
    <row r="23" spans="1:8" s="48" customFormat="1" ht="21" customHeight="1">
      <c r="A23" s="44" t="s">
        <v>11</v>
      </c>
      <c r="B23" s="45">
        <v>5890</v>
      </c>
      <c r="C23" s="45">
        <v>4357</v>
      </c>
      <c r="D23" s="45">
        <v>6060</v>
      </c>
      <c r="E23" s="46">
        <f t="shared" si="0"/>
        <v>102.8862478777589</v>
      </c>
      <c r="F23" s="45">
        <v>5909</v>
      </c>
      <c r="G23" s="47">
        <f t="shared" si="2"/>
        <v>151</v>
      </c>
      <c r="H23" s="46">
        <f t="shared" si="1"/>
        <v>2.555423929598917</v>
      </c>
    </row>
    <row r="24" spans="1:8" s="48" customFormat="1" ht="21" customHeight="1">
      <c r="A24" s="76" t="s">
        <v>128</v>
      </c>
      <c r="B24" s="45">
        <v>1490</v>
      </c>
      <c r="C24" s="45">
        <v>1499</v>
      </c>
      <c r="D24" s="45">
        <v>1590</v>
      </c>
      <c r="E24" s="46">
        <f t="shared" si="0"/>
        <v>106.71140939597315</v>
      </c>
      <c r="F24" s="45">
        <v>1490</v>
      </c>
      <c r="G24" s="47">
        <f t="shared" si="2"/>
        <v>100</v>
      </c>
      <c r="H24" s="46">
        <f t="shared" si="1"/>
        <v>6.7114093959731544</v>
      </c>
    </row>
    <row r="25" spans="1:8" s="48" customFormat="1" ht="21" customHeight="1">
      <c r="A25" s="44" t="s">
        <v>12</v>
      </c>
      <c r="B25" s="45">
        <v>2328</v>
      </c>
      <c r="C25" s="45">
        <v>1461</v>
      </c>
      <c r="D25" s="45">
        <v>1570</v>
      </c>
      <c r="E25" s="46">
        <f t="shared" si="0"/>
        <v>67.43986254295532</v>
      </c>
      <c r="F25" s="45">
        <v>2718</v>
      </c>
      <c r="G25" s="47">
        <f t="shared" si="2"/>
        <v>-1148</v>
      </c>
      <c r="H25" s="46">
        <f t="shared" si="1"/>
        <v>-42.23693892568065</v>
      </c>
    </row>
    <row r="26" spans="1:8" s="48" customFormat="1" ht="21" customHeight="1">
      <c r="A26" s="44" t="s">
        <v>13</v>
      </c>
      <c r="B26" s="45">
        <v>4419</v>
      </c>
      <c r="C26" s="45">
        <v>2592</v>
      </c>
      <c r="D26" s="45">
        <v>2840</v>
      </c>
      <c r="E26" s="46">
        <f t="shared" si="0"/>
        <v>64.26793392170175</v>
      </c>
      <c r="F26" s="45">
        <v>4517</v>
      </c>
      <c r="G26" s="47">
        <f t="shared" si="2"/>
        <v>-1677</v>
      </c>
      <c r="H26" s="46">
        <f t="shared" si="1"/>
        <v>-37.12641133495683</v>
      </c>
    </row>
    <row r="27" spans="1:8" s="48" customFormat="1" ht="21" customHeight="1">
      <c r="A27" s="55" t="s">
        <v>118</v>
      </c>
      <c r="B27" s="45">
        <v>16506</v>
      </c>
      <c r="C27" s="45">
        <v>10032</v>
      </c>
      <c r="D27" s="45">
        <v>11700</v>
      </c>
      <c r="E27" s="46">
        <f t="shared" si="0"/>
        <v>70.88331515812432</v>
      </c>
      <c r="F27" s="45">
        <v>17846</v>
      </c>
      <c r="G27" s="47">
        <f t="shared" si="2"/>
        <v>-6146</v>
      </c>
      <c r="H27" s="46">
        <f t="shared" si="1"/>
        <v>-34.439089992155104</v>
      </c>
    </row>
    <row r="28" spans="1:8" s="48" customFormat="1" ht="21" customHeight="1">
      <c r="A28" s="44" t="s">
        <v>119</v>
      </c>
      <c r="B28" s="45">
        <v>280</v>
      </c>
      <c r="C28" s="45">
        <v>16</v>
      </c>
      <c r="D28" s="45">
        <v>100</v>
      </c>
      <c r="E28" s="46">
        <f t="shared" si="0"/>
        <v>35.714285714285715</v>
      </c>
      <c r="F28" s="45">
        <v>283</v>
      </c>
      <c r="G28" s="47">
        <f t="shared" si="2"/>
        <v>-183</v>
      </c>
      <c r="H28" s="46">
        <f t="shared" si="1"/>
        <v>-64.66431095406361</v>
      </c>
    </row>
    <row r="29" spans="1:8" s="48" customFormat="1" ht="21" customHeight="1">
      <c r="A29" s="32" t="s">
        <v>25</v>
      </c>
      <c r="B29" s="45">
        <v>150</v>
      </c>
      <c r="C29" s="45">
        <v>609</v>
      </c>
      <c r="D29" s="45">
        <v>650</v>
      </c>
      <c r="E29" s="46">
        <f t="shared" si="0"/>
        <v>433.3333333333333</v>
      </c>
      <c r="F29" s="45">
        <v>185</v>
      </c>
      <c r="G29" s="47">
        <f t="shared" si="2"/>
        <v>465</v>
      </c>
      <c r="H29" s="46">
        <f t="shared" si="1"/>
        <v>251.35135135135135</v>
      </c>
    </row>
    <row r="30" spans="1:8" s="54" customFormat="1" ht="21" customHeight="1">
      <c r="A30" s="50" t="s">
        <v>18</v>
      </c>
      <c r="B30" s="51">
        <f>B6+B22</f>
        <v>79073</v>
      </c>
      <c r="C30" s="51">
        <f>C6+C22</f>
        <v>63297</v>
      </c>
      <c r="D30" s="51">
        <f>D6+D22</f>
        <v>71000</v>
      </c>
      <c r="E30" s="52">
        <f>D30/B30*100</f>
        <v>89.79044680232191</v>
      </c>
      <c r="F30" s="51">
        <f>F6+F22</f>
        <v>74247</v>
      </c>
      <c r="G30" s="53">
        <f>D30-F30</f>
        <v>-3247</v>
      </c>
      <c r="H30" s="52">
        <f>G30/F30*100</f>
        <v>-4.373240669656687</v>
      </c>
    </row>
    <row r="31" spans="1:8" ht="38.25" customHeight="1">
      <c r="A31" s="77"/>
      <c r="B31" s="77"/>
      <c r="C31" s="77"/>
      <c r="D31" s="77"/>
      <c r="E31" s="77"/>
      <c r="F31" s="77"/>
      <c r="G31" s="77"/>
      <c r="H31" s="77"/>
    </row>
  </sheetData>
  <sheetProtection/>
  <mergeCells count="8">
    <mergeCell ref="A31:H31"/>
    <mergeCell ref="A2:H2"/>
    <mergeCell ref="G3:H3"/>
    <mergeCell ref="A4:A5"/>
    <mergeCell ref="D4:E4"/>
    <mergeCell ref="F4:F5"/>
    <mergeCell ref="G4:H4"/>
    <mergeCell ref="C4:C5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F9" sqref="F9"/>
      <selection pane="topRight" activeCell="F9" sqref="F9"/>
      <selection pane="bottomLeft" activeCell="F9" sqref="F9"/>
      <selection pane="bottomRight" activeCell="F9" sqref="F9"/>
    </sheetView>
  </sheetViews>
  <sheetFormatPr defaultColWidth="9.00390625" defaultRowHeight="14.25"/>
  <cols>
    <col min="1" max="1" width="20.25390625" style="0" customWidth="1"/>
    <col min="2" max="2" width="9.125" style="0" customWidth="1"/>
    <col min="3" max="3" width="8.875" style="0" customWidth="1"/>
    <col min="4" max="4" width="8.625" style="0" customWidth="1"/>
    <col min="5" max="5" width="9.625" style="0" customWidth="1"/>
    <col min="6" max="6" width="7.875" style="0" customWidth="1"/>
    <col min="7" max="8" width="9.625" style="0" customWidth="1"/>
  </cols>
  <sheetData>
    <row r="1" s="11" customFormat="1" ht="14.25">
      <c r="A1" s="10" t="s">
        <v>37</v>
      </c>
    </row>
    <row r="2" spans="1:8" s="11" customFormat="1" ht="25.5" customHeight="1">
      <c r="A2" s="78" t="s">
        <v>122</v>
      </c>
      <c r="B2" s="78"/>
      <c r="C2" s="78"/>
      <c r="D2" s="78"/>
      <c r="E2" s="78"/>
      <c r="F2" s="78"/>
      <c r="G2" s="78"/>
      <c r="H2" s="78"/>
    </row>
    <row r="3" spans="7:8" s="11" customFormat="1" ht="14.25">
      <c r="G3" s="87" t="s">
        <v>20</v>
      </c>
      <c r="H3" s="87"/>
    </row>
    <row r="4" spans="1:8" s="60" customFormat="1" ht="24" customHeight="1">
      <c r="A4" s="88" t="s">
        <v>38</v>
      </c>
      <c r="B4" s="90" t="s">
        <v>67</v>
      </c>
      <c r="C4" s="93" t="s">
        <v>99</v>
      </c>
      <c r="D4" s="92" t="s">
        <v>100</v>
      </c>
      <c r="E4" s="86"/>
      <c r="F4" s="90" t="s">
        <v>16</v>
      </c>
      <c r="G4" s="85" t="s">
        <v>64</v>
      </c>
      <c r="H4" s="86"/>
    </row>
    <row r="5" spans="1:8" s="60" customFormat="1" ht="24" customHeight="1">
      <c r="A5" s="89"/>
      <c r="B5" s="91"/>
      <c r="C5" s="94"/>
      <c r="D5" s="61" t="s">
        <v>14</v>
      </c>
      <c r="E5" s="62" t="s">
        <v>32</v>
      </c>
      <c r="F5" s="91"/>
      <c r="G5" s="63" t="s">
        <v>15</v>
      </c>
      <c r="H5" s="63" t="s">
        <v>17</v>
      </c>
    </row>
    <row r="6" spans="1:8" s="68" customFormat="1" ht="21.75" customHeight="1">
      <c r="A6" s="32" t="s">
        <v>39</v>
      </c>
      <c r="B6" s="64">
        <v>14365</v>
      </c>
      <c r="C6" s="64">
        <v>18765</v>
      </c>
      <c r="D6" s="64">
        <v>22000</v>
      </c>
      <c r="E6" s="65">
        <f aca="true" t="shared" si="0" ref="E6:E25">D6/B6*100</f>
        <v>153.15001740341108</v>
      </c>
      <c r="F6" s="66">
        <v>17290</v>
      </c>
      <c r="G6" s="67">
        <f aca="true" t="shared" si="1" ref="G6:G25">D6-F6</f>
        <v>4710</v>
      </c>
      <c r="H6" s="46">
        <f>G6/F6*100</f>
        <v>27.24117987275882</v>
      </c>
    </row>
    <row r="7" spans="1:8" s="68" customFormat="1" ht="21.75" customHeight="1">
      <c r="A7" s="32" t="s">
        <v>40</v>
      </c>
      <c r="B7" s="64">
        <v>251</v>
      </c>
      <c r="C7" s="64">
        <v>228</v>
      </c>
      <c r="D7" s="64">
        <v>250</v>
      </c>
      <c r="E7" s="65">
        <f t="shared" si="0"/>
        <v>99.60159362549801</v>
      </c>
      <c r="F7" s="45">
        <v>226</v>
      </c>
      <c r="G7" s="67">
        <f t="shared" si="1"/>
        <v>24</v>
      </c>
      <c r="H7" s="46">
        <f aca="true" t="shared" si="2" ref="H7:H27">G7/F7*100</f>
        <v>10.619469026548673</v>
      </c>
    </row>
    <row r="8" spans="1:8" s="68" customFormat="1" ht="21.75" customHeight="1">
      <c r="A8" s="32" t="s">
        <v>41</v>
      </c>
      <c r="B8" s="64">
        <v>7876</v>
      </c>
      <c r="C8" s="64">
        <v>12905</v>
      </c>
      <c r="D8" s="64">
        <v>15000</v>
      </c>
      <c r="E8" s="65">
        <f t="shared" si="0"/>
        <v>190.4520060944642</v>
      </c>
      <c r="F8" s="45">
        <v>13459</v>
      </c>
      <c r="G8" s="67">
        <f t="shared" si="1"/>
        <v>1541</v>
      </c>
      <c r="H8" s="46">
        <f t="shared" si="2"/>
        <v>11.449587636525745</v>
      </c>
    </row>
    <row r="9" spans="1:8" s="68" customFormat="1" ht="21.75" customHeight="1">
      <c r="A9" s="32" t="s">
        <v>42</v>
      </c>
      <c r="B9" s="64">
        <v>53642</v>
      </c>
      <c r="C9" s="64">
        <v>71570</v>
      </c>
      <c r="D9" s="64">
        <v>78000</v>
      </c>
      <c r="E9" s="65">
        <f t="shared" si="0"/>
        <v>145.40844860370606</v>
      </c>
      <c r="F9" s="45">
        <v>69372</v>
      </c>
      <c r="G9" s="67">
        <f t="shared" si="1"/>
        <v>8628</v>
      </c>
      <c r="H9" s="46">
        <f t="shared" si="2"/>
        <v>12.437294585711815</v>
      </c>
    </row>
    <row r="10" spans="1:8" s="68" customFormat="1" ht="21.75" customHeight="1">
      <c r="A10" s="32" t="s">
        <v>43</v>
      </c>
      <c r="B10" s="64">
        <v>1733</v>
      </c>
      <c r="C10" s="64">
        <v>3693</v>
      </c>
      <c r="D10" s="64">
        <v>4000</v>
      </c>
      <c r="E10" s="65">
        <f t="shared" si="0"/>
        <v>230.8136180034622</v>
      </c>
      <c r="F10" s="45">
        <v>7033</v>
      </c>
      <c r="G10" s="67">
        <f t="shared" si="1"/>
        <v>-3033</v>
      </c>
      <c r="H10" s="46">
        <f t="shared" si="2"/>
        <v>-43.12526660031281</v>
      </c>
    </row>
    <row r="11" spans="1:8" s="68" customFormat="1" ht="21.75" customHeight="1">
      <c r="A11" s="32" t="s">
        <v>44</v>
      </c>
      <c r="B11" s="64">
        <v>4036</v>
      </c>
      <c r="C11" s="64">
        <v>2791</v>
      </c>
      <c r="D11" s="64">
        <v>3500</v>
      </c>
      <c r="E11" s="65">
        <f t="shared" si="0"/>
        <v>86.7195242814668</v>
      </c>
      <c r="F11" s="45">
        <v>2312</v>
      </c>
      <c r="G11" s="67">
        <f t="shared" si="1"/>
        <v>1188</v>
      </c>
      <c r="H11" s="46">
        <f t="shared" si="2"/>
        <v>51.384083044982695</v>
      </c>
    </row>
    <row r="12" spans="1:8" s="68" customFormat="1" ht="21.75" customHeight="1">
      <c r="A12" s="32" t="s">
        <v>45</v>
      </c>
      <c r="B12" s="64">
        <v>14661</v>
      </c>
      <c r="C12" s="64">
        <v>25539</v>
      </c>
      <c r="D12" s="64">
        <v>32000</v>
      </c>
      <c r="E12" s="65">
        <f t="shared" si="0"/>
        <v>218.26614828456448</v>
      </c>
      <c r="F12" s="45">
        <v>20605</v>
      </c>
      <c r="G12" s="67">
        <f t="shared" si="1"/>
        <v>11395</v>
      </c>
      <c r="H12" s="46">
        <f t="shared" si="2"/>
        <v>55.302111138073286</v>
      </c>
    </row>
    <row r="13" spans="1:8" s="68" customFormat="1" ht="21.75" customHeight="1">
      <c r="A13" s="32" t="s">
        <v>46</v>
      </c>
      <c r="B13" s="64">
        <v>15150</v>
      </c>
      <c r="C13" s="64">
        <v>20762</v>
      </c>
      <c r="D13" s="64">
        <v>24000</v>
      </c>
      <c r="E13" s="65">
        <f t="shared" si="0"/>
        <v>158.41584158415841</v>
      </c>
      <c r="F13" s="45">
        <v>15838</v>
      </c>
      <c r="G13" s="67">
        <f t="shared" si="1"/>
        <v>8162</v>
      </c>
      <c r="H13" s="46">
        <f t="shared" si="2"/>
        <v>51.53428463189796</v>
      </c>
    </row>
    <row r="14" spans="1:8" s="68" customFormat="1" ht="21.75" customHeight="1">
      <c r="A14" s="32" t="s">
        <v>26</v>
      </c>
      <c r="B14" s="64">
        <v>3800</v>
      </c>
      <c r="C14" s="64">
        <v>10458</v>
      </c>
      <c r="D14" s="64">
        <v>12600</v>
      </c>
      <c r="E14" s="65">
        <f t="shared" si="0"/>
        <v>331.57894736842104</v>
      </c>
      <c r="F14" s="45">
        <v>10494</v>
      </c>
      <c r="G14" s="67">
        <f t="shared" si="1"/>
        <v>2106</v>
      </c>
      <c r="H14" s="46">
        <f t="shared" si="2"/>
        <v>20.06861063464837</v>
      </c>
    </row>
    <row r="15" spans="1:8" s="68" customFormat="1" ht="21.75" customHeight="1">
      <c r="A15" s="32" t="s">
        <v>47</v>
      </c>
      <c r="B15" s="64">
        <v>8592</v>
      </c>
      <c r="C15" s="64">
        <v>14543</v>
      </c>
      <c r="D15" s="64">
        <v>27000</v>
      </c>
      <c r="E15" s="65">
        <f t="shared" si="0"/>
        <v>314.2458100558659</v>
      </c>
      <c r="F15" s="45">
        <v>31826</v>
      </c>
      <c r="G15" s="67">
        <f t="shared" si="1"/>
        <v>-4826</v>
      </c>
      <c r="H15" s="46">
        <f t="shared" si="2"/>
        <v>-15.163702633067302</v>
      </c>
    </row>
    <row r="16" spans="1:8" s="68" customFormat="1" ht="21.75" customHeight="1">
      <c r="A16" s="32" t="s">
        <v>48</v>
      </c>
      <c r="B16" s="64">
        <v>26329</v>
      </c>
      <c r="C16" s="64">
        <v>14200</v>
      </c>
      <c r="D16" s="64">
        <v>16000</v>
      </c>
      <c r="E16" s="65">
        <f t="shared" si="0"/>
        <v>60.7694937141555</v>
      </c>
      <c r="F16" s="45">
        <v>26571</v>
      </c>
      <c r="G16" s="67">
        <f t="shared" si="1"/>
        <v>-10571</v>
      </c>
      <c r="H16" s="46">
        <f t="shared" si="2"/>
        <v>-39.78397501034963</v>
      </c>
    </row>
    <row r="17" spans="1:8" s="68" customFormat="1" ht="21.75" customHeight="1">
      <c r="A17" s="32" t="s">
        <v>49</v>
      </c>
      <c r="B17" s="64">
        <v>17217</v>
      </c>
      <c r="C17" s="64">
        <v>5872</v>
      </c>
      <c r="D17" s="64">
        <v>6500</v>
      </c>
      <c r="E17" s="65">
        <f t="shared" si="0"/>
        <v>37.75338328396353</v>
      </c>
      <c r="F17" s="45">
        <v>4974</v>
      </c>
      <c r="G17" s="67">
        <f t="shared" si="1"/>
        <v>1526</v>
      </c>
      <c r="H17" s="46">
        <f t="shared" si="2"/>
        <v>30.679533574587857</v>
      </c>
    </row>
    <row r="18" spans="1:8" s="68" customFormat="1" ht="21.75" customHeight="1">
      <c r="A18" s="32" t="s">
        <v>50</v>
      </c>
      <c r="B18" s="64">
        <v>1432</v>
      </c>
      <c r="C18" s="64">
        <v>1887</v>
      </c>
      <c r="D18" s="64">
        <v>2000</v>
      </c>
      <c r="E18" s="65">
        <f t="shared" si="0"/>
        <v>139.66480446927375</v>
      </c>
      <c r="F18" s="45">
        <v>3485</v>
      </c>
      <c r="G18" s="67">
        <f t="shared" si="1"/>
        <v>-1485</v>
      </c>
      <c r="H18" s="46">
        <f t="shared" si="2"/>
        <v>-42.61119081779053</v>
      </c>
    </row>
    <row r="19" spans="1:8" s="68" customFormat="1" ht="21.75" customHeight="1">
      <c r="A19" s="32" t="s">
        <v>51</v>
      </c>
      <c r="B19" s="64">
        <v>1080</v>
      </c>
      <c r="C19" s="64">
        <v>1488</v>
      </c>
      <c r="D19" s="64">
        <v>1752</v>
      </c>
      <c r="E19" s="65">
        <f t="shared" si="0"/>
        <v>162.22222222222223</v>
      </c>
      <c r="F19" s="45">
        <v>1591</v>
      </c>
      <c r="G19" s="67">
        <f t="shared" si="1"/>
        <v>161</v>
      </c>
      <c r="H19" s="46">
        <f t="shared" si="2"/>
        <v>10.119421747328724</v>
      </c>
    </row>
    <row r="20" spans="1:8" s="68" customFormat="1" ht="21.75" customHeight="1">
      <c r="A20" s="32" t="s">
        <v>52</v>
      </c>
      <c r="B20" s="64"/>
      <c r="C20" s="64"/>
      <c r="D20" s="64"/>
      <c r="E20" s="65"/>
      <c r="F20" s="45">
        <v>51</v>
      </c>
      <c r="G20" s="67">
        <f t="shared" si="1"/>
        <v>-51</v>
      </c>
      <c r="H20" s="46">
        <f>G20/F20*100</f>
        <v>-100</v>
      </c>
    </row>
    <row r="21" spans="1:8" s="68" customFormat="1" ht="21.75" customHeight="1">
      <c r="A21" s="32" t="s">
        <v>53</v>
      </c>
      <c r="B21" s="64">
        <v>1960</v>
      </c>
      <c r="C21" s="64">
        <v>3534</v>
      </c>
      <c r="D21" s="64">
        <v>3900</v>
      </c>
      <c r="E21" s="65">
        <f t="shared" si="0"/>
        <v>198.9795918367347</v>
      </c>
      <c r="F21" s="45">
        <v>2343</v>
      </c>
      <c r="G21" s="67">
        <f t="shared" si="1"/>
        <v>1557</v>
      </c>
      <c r="H21" s="46">
        <f t="shared" si="2"/>
        <v>66.45326504481433</v>
      </c>
    </row>
    <row r="22" spans="1:8" s="68" customFormat="1" ht="21.75" customHeight="1">
      <c r="A22" s="32" t="s">
        <v>54</v>
      </c>
      <c r="B22" s="64">
        <v>30</v>
      </c>
      <c r="C22" s="64">
        <v>2337</v>
      </c>
      <c r="D22" s="64">
        <v>2700</v>
      </c>
      <c r="E22" s="65">
        <f t="shared" si="0"/>
        <v>9000</v>
      </c>
      <c r="F22" s="45">
        <v>3924</v>
      </c>
      <c r="G22" s="67">
        <f t="shared" si="1"/>
        <v>-1224</v>
      </c>
      <c r="H22" s="46">
        <f t="shared" si="2"/>
        <v>-31.19266055045872</v>
      </c>
    </row>
    <row r="23" spans="1:8" s="68" customFormat="1" ht="21.75" customHeight="1">
      <c r="A23" s="32" t="s">
        <v>27</v>
      </c>
      <c r="B23" s="64">
        <v>428</v>
      </c>
      <c r="C23" s="64">
        <v>392</v>
      </c>
      <c r="D23" s="64">
        <v>450</v>
      </c>
      <c r="E23" s="65">
        <f t="shared" si="0"/>
        <v>105.14018691588785</v>
      </c>
      <c r="F23" s="45">
        <v>362</v>
      </c>
      <c r="G23" s="67">
        <f t="shared" si="1"/>
        <v>88</v>
      </c>
      <c r="H23" s="46">
        <f t="shared" si="2"/>
        <v>24.30939226519337</v>
      </c>
    </row>
    <row r="24" spans="1:8" s="68" customFormat="1" ht="21.75" customHeight="1">
      <c r="A24" s="32" t="s">
        <v>101</v>
      </c>
      <c r="B24" s="64">
        <f>59+7244</f>
        <v>7303</v>
      </c>
      <c r="C24" s="64">
        <f>7469+24</f>
        <v>7493</v>
      </c>
      <c r="D24" s="64">
        <f>24+7624</f>
        <v>7648</v>
      </c>
      <c r="E24" s="65">
        <f t="shared" si="0"/>
        <v>104.72408599205806</v>
      </c>
      <c r="F24" s="45">
        <f>44+5744</f>
        <v>5788</v>
      </c>
      <c r="G24" s="67">
        <f t="shared" si="1"/>
        <v>1860</v>
      </c>
      <c r="H24" s="46">
        <f t="shared" si="2"/>
        <v>32.13545266067726</v>
      </c>
    </row>
    <row r="25" spans="1:8" s="68" customFormat="1" ht="21.75" customHeight="1">
      <c r="A25" s="32" t="s">
        <v>55</v>
      </c>
      <c r="B25" s="64">
        <v>28528</v>
      </c>
      <c r="C25" s="64">
        <v>637</v>
      </c>
      <c r="D25" s="64">
        <v>700</v>
      </c>
      <c r="E25" s="65">
        <f t="shared" si="0"/>
        <v>2.4537296690970276</v>
      </c>
      <c r="F25" s="45">
        <v>1158</v>
      </c>
      <c r="G25" s="67">
        <f t="shared" si="1"/>
        <v>-458</v>
      </c>
      <c r="H25" s="46">
        <f>G25/F25*100</f>
        <v>-39.55094991364421</v>
      </c>
    </row>
    <row r="26" spans="1:8" s="68" customFormat="1" ht="21.75" customHeight="1">
      <c r="A26" s="32" t="s">
        <v>56</v>
      </c>
      <c r="B26" s="64"/>
      <c r="C26" s="64"/>
      <c r="D26" s="64"/>
      <c r="E26" s="65"/>
      <c r="F26" s="45"/>
      <c r="G26" s="67"/>
      <c r="H26" s="46"/>
    </row>
    <row r="27" spans="1:8" s="68" customFormat="1" ht="21.75" customHeight="1">
      <c r="A27" s="50" t="s">
        <v>19</v>
      </c>
      <c r="B27" s="69">
        <f>SUM(B6:B26)</f>
        <v>208413</v>
      </c>
      <c r="C27" s="69">
        <f>SUM(C6:C25)</f>
        <v>219094</v>
      </c>
      <c r="D27" s="69">
        <f>SUM(D6:D26)</f>
        <v>260000</v>
      </c>
      <c r="E27" s="70">
        <f>D27/B27*100</f>
        <v>124.7522947224981</v>
      </c>
      <c r="F27" s="69">
        <f>SUM(F6:F26)</f>
        <v>238702</v>
      </c>
      <c r="G27" s="71">
        <f>D27-F27</f>
        <v>21298</v>
      </c>
      <c r="H27" s="52">
        <f t="shared" si="2"/>
        <v>8.92242209952158</v>
      </c>
    </row>
    <row r="28" spans="1:8" s="8" customFormat="1" ht="42.75" customHeight="1">
      <c r="A28" s="77"/>
      <c r="B28" s="77"/>
      <c r="C28" s="77"/>
      <c r="D28" s="77"/>
      <c r="E28" s="77"/>
      <c r="F28" s="77"/>
      <c r="G28" s="77"/>
      <c r="H28" s="77"/>
    </row>
    <row r="29" s="8" customFormat="1" ht="12"/>
    <row r="30" s="4" customFormat="1" ht="12"/>
    <row r="31" s="4" customFormat="1" ht="12"/>
    <row r="32" s="4" customFormat="1" ht="12"/>
    <row r="33" s="4" customFormat="1" ht="12"/>
    <row r="34" s="4" customFormat="1" ht="12"/>
    <row r="35" s="4" customFormat="1" ht="12"/>
    <row r="36" s="4" customFormat="1" ht="12"/>
    <row r="37" s="4" customFormat="1" ht="12"/>
    <row r="38" s="4" customFormat="1" ht="12"/>
    <row r="39" s="4" customFormat="1" ht="12"/>
  </sheetData>
  <sheetProtection/>
  <mergeCells count="9">
    <mergeCell ref="A28:H28"/>
    <mergeCell ref="A2:H2"/>
    <mergeCell ref="G4:H4"/>
    <mergeCell ref="G3:H3"/>
    <mergeCell ref="A4:A5"/>
    <mergeCell ref="B4:B5"/>
    <mergeCell ref="D4:E4"/>
    <mergeCell ref="F4:F5"/>
    <mergeCell ref="C4:C5"/>
  </mergeCells>
  <printOptions/>
  <pageMargins left="0.629921259842519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xSplit="1" ySplit="5" topLeftCell="B6" activePane="bottomRight" state="frozen"/>
      <selection pane="topLeft" activeCell="F9" sqref="F9"/>
      <selection pane="topRight" activeCell="F9" sqref="F9"/>
      <selection pane="bottomLeft" activeCell="F9" sqref="F9"/>
      <selection pane="bottomRight" activeCell="F9" sqref="F9"/>
    </sheetView>
  </sheetViews>
  <sheetFormatPr defaultColWidth="9.00390625" defaultRowHeight="14.25"/>
  <cols>
    <col min="1" max="1" width="27.00390625" style="22" customWidth="1"/>
    <col min="2" max="2" width="8.875" style="22" customWidth="1"/>
    <col min="3" max="3" width="9.00390625" style="7" customWidth="1"/>
    <col min="4" max="4" width="27.00390625" style="22" customWidth="1"/>
    <col min="5" max="5" width="8.625" style="22" customWidth="1"/>
    <col min="6" max="6" width="8.875" style="7" customWidth="1"/>
    <col min="7" max="16384" width="9.00390625" style="7" customWidth="1"/>
  </cols>
  <sheetData>
    <row r="1" spans="1:5" s="14" customFormat="1" ht="14.25">
      <c r="A1" s="23" t="s">
        <v>72</v>
      </c>
      <c r="B1" s="23"/>
      <c r="D1" s="25"/>
      <c r="E1" s="25"/>
    </row>
    <row r="2" spans="1:6" s="14" customFormat="1" ht="25.5" customHeight="1">
      <c r="A2" s="95" t="s">
        <v>123</v>
      </c>
      <c r="B2" s="95"/>
      <c r="C2" s="95"/>
      <c r="D2" s="95"/>
      <c r="E2" s="95"/>
      <c r="F2" s="95"/>
    </row>
    <row r="3" spans="1:6" s="14" customFormat="1" ht="14.25" customHeight="1">
      <c r="A3" s="98" t="s">
        <v>73</v>
      </c>
      <c r="B3" s="98"/>
      <c r="C3" s="98"/>
      <c r="D3" s="98"/>
      <c r="E3" s="98"/>
      <c r="F3" s="98"/>
    </row>
    <row r="4" spans="1:6" s="16" customFormat="1" ht="27.75" customHeight="1">
      <c r="A4" s="96" t="s">
        <v>74</v>
      </c>
      <c r="B4" s="96"/>
      <c r="C4" s="96"/>
      <c r="D4" s="96" t="s">
        <v>75</v>
      </c>
      <c r="E4" s="96"/>
      <c r="F4" s="96"/>
    </row>
    <row r="5" spans="1:6" s="16" customFormat="1" ht="36" customHeight="1">
      <c r="A5" s="17" t="s">
        <v>76</v>
      </c>
      <c r="B5" s="73" t="s">
        <v>124</v>
      </c>
      <c r="C5" s="74" t="s">
        <v>125</v>
      </c>
      <c r="D5" s="17" t="s">
        <v>76</v>
      </c>
      <c r="E5" s="73" t="s">
        <v>124</v>
      </c>
      <c r="F5" s="74" t="s">
        <v>125</v>
      </c>
    </row>
    <row r="6" spans="1:6" s="15" customFormat="1" ht="27" customHeight="1">
      <c r="A6" s="18" t="s">
        <v>77</v>
      </c>
      <c r="B6" s="26"/>
      <c r="C6" s="19"/>
      <c r="D6" s="18" t="s">
        <v>78</v>
      </c>
      <c r="E6" s="26"/>
      <c r="F6" s="19"/>
    </row>
    <row r="7" spans="1:6" s="15" customFormat="1" ht="27" customHeight="1">
      <c r="A7" s="18" t="s">
        <v>79</v>
      </c>
      <c r="B7" s="26"/>
      <c r="C7" s="19"/>
      <c r="D7" s="18" t="s">
        <v>70</v>
      </c>
      <c r="E7" s="26"/>
      <c r="F7" s="19"/>
    </row>
    <row r="8" spans="1:6" s="15" customFormat="1" ht="27" customHeight="1">
      <c r="A8" s="18" t="s">
        <v>80</v>
      </c>
      <c r="B8" s="26"/>
      <c r="C8" s="19"/>
      <c r="D8" s="18" t="s">
        <v>81</v>
      </c>
      <c r="E8" s="26"/>
      <c r="F8" s="19"/>
    </row>
    <row r="9" spans="1:6" s="15" customFormat="1" ht="27" customHeight="1">
      <c r="A9" s="18" t="s">
        <v>82</v>
      </c>
      <c r="B9" s="26"/>
      <c r="C9" s="19"/>
      <c r="D9" s="18" t="s">
        <v>71</v>
      </c>
      <c r="E9" s="26"/>
      <c r="F9" s="19"/>
    </row>
    <row r="10" spans="1:6" s="15" customFormat="1" ht="27" customHeight="1">
      <c r="A10" s="18" t="s">
        <v>63</v>
      </c>
      <c r="B10" s="26"/>
      <c r="C10" s="19"/>
      <c r="D10" s="18" t="s">
        <v>62</v>
      </c>
      <c r="E10" s="26">
        <v>107</v>
      </c>
      <c r="F10" s="19"/>
    </row>
    <row r="11" spans="1:6" s="15" customFormat="1" ht="27" customHeight="1">
      <c r="A11" s="18" t="s">
        <v>83</v>
      </c>
      <c r="B11" s="26">
        <v>1500</v>
      </c>
      <c r="C11" s="19">
        <v>1990</v>
      </c>
      <c r="D11" s="18" t="s">
        <v>84</v>
      </c>
      <c r="E11" s="26"/>
      <c r="F11" s="21"/>
    </row>
    <row r="12" spans="1:6" s="15" customFormat="1" ht="27" customHeight="1">
      <c r="A12" s="18" t="s">
        <v>85</v>
      </c>
      <c r="B12" s="26">
        <v>74000</v>
      </c>
      <c r="C12" s="19">
        <v>53600</v>
      </c>
      <c r="D12" s="18" t="s">
        <v>86</v>
      </c>
      <c r="E12" s="26">
        <v>32460</v>
      </c>
      <c r="F12" s="21">
        <v>45542</v>
      </c>
    </row>
    <row r="13" spans="1:6" s="15" customFormat="1" ht="27" customHeight="1">
      <c r="A13" s="18" t="s">
        <v>87</v>
      </c>
      <c r="B13" s="26">
        <v>250</v>
      </c>
      <c r="C13" s="19">
        <v>250</v>
      </c>
      <c r="D13" s="18" t="s">
        <v>61</v>
      </c>
      <c r="E13" s="26">
        <v>280</v>
      </c>
      <c r="F13" s="19">
        <v>250</v>
      </c>
    </row>
    <row r="14" spans="1:6" s="15" customFormat="1" ht="27" customHeight="1">
      <c r="A14" s="18" t="s">
        <v>88</v>
      </c>
      <c r="B14" s="26">
        <v>50</v>
      </c>
      <c r="C14" s="19">
        <v>300</v>
      </c>
      <c r="D14" s="18" t="s">
        <v>89</v>
      </c>
      <c r="E14" s="26"/>
      <c r="F14" s="19"/>
    </row>
    <row r="15" spans="1:6" s="15" customFormat="1" ht="27" customHeight="1">
      <c r="A15" s="18" t="s">
        <v>90</v>
      </c>
      <c r="B15" s="26"/>
      <c r="C15" s="19"/>
      <c r="D15" s="18" t="s">
        <v>91</v>
      </c>
      <c r="E15" s="26"/>
      <c r="F15" s="19"/>
    </row>
    <row r="16" spans="1:6" s="15" customFormat="1" ht="27" customHeight="1">
      <c r="A16" s="18" t="s">
        <v>92</v>
      </c>
      <c r="B16" s="26">
        <v>400</v>
      </c>
      <c r="C16" s="19">
        <v>780</v>
      </c>
      <c r="D16" s="18" t="s">
        <v>93</v>
      </c>
      <c r="E16" s="26">
        <v>400</v>
      </c>
      <c r="F16" s="19">
        <v>400</v>
      </c>
    </row>
    <row r="17" spans="1:6" s="15" customFormat="1" ht="27" customHeight="1">
      <c r="A17" s="18" t="s">
        <v>94</v>
      </c>
      <c r="B17" s="26">
        <v>120</v>
      </c>
      <c r="C17" s="19">
        <v>164</v>
      </c>
      <c r="D17" s="18" t="s">
        <v>95</v>
      </c>
      <c r="E17" s="26">
        <v>183</v>
      </c>
      <c r="F17" s="19">
        <v>1708</v>
      </c>
    </row>
    <row r="18" spans="1:6" s="15" customFormat="1" ht="27" customHeight="1">
      <c r="A18" s="24" t="s">
        <v>96</v>
      </c>
      <c r="B18" s="27">
        <f>SUM(B6:B17)</f>
        <v>76320</v>
      </c>
      <c r="C18" s="20">
        <f>SUM(C6:C17)</f>
        <v>57084</v>
      </c>
      <c r="D18" s="24" t="s">
        <v>96</v>
      </c>
      <c r="E18" s="27">
        <f>SUM(E6:E17)</f>
        <v>33430</v>
      </c>
      <c r="F18" s="20">
        <f>SUM(F6:F17)</f>
        <v>47900</v>
      </c>
    </row>
    <row r="19" spans="1:6" s="14" customFormat="1" ht="73.5" customHeight="1">
      <c r="A19" s="97"/>
      <c r="B19" s="97"/>
      <c r="C19" s="97"/>
      <c r="D19" s="97"/>
      <c r="E19" s="97"/>
      <c r="F19" s="97"/>
    </row>
    <row r="20" spans="1:5" s="14" customFormat="1" ht="14.25">
      <c r="A20" s="25"/>
      <c r="B20" s="25"/>
      <c r="D20" s="25"/>
      <c r="E20" s="25"/>
    </row>
    <row r="21" spans="1:5" s="14" customFormat="1" ht="14.25">
      <c r="A21" s="25"/>
      <c r="B21" s="25"/>
      <c r="D21" s="25"/>
      <c r="E21" s="25"/>
    </row>
    <row r="22" spans="1:5" s="14" customFormat="1" ht="14.25">
      <c r="A22" s="25"/>
      <c r="B22" s="25"/>
      <c r="D22" s="25"/>
      <c r="E22" s="25"/>
    </row>
    <row r="23" spans="1:5" s="14" customFormat="1" ht="14.25">
      <c r="A23" s="25"/>
      <c r="B23" s="25"/>
      <c r="D23" s="25"/>
      <c r="E23" s="25"/>
    </row>
    <row r="24" spans="1:5" s="14" customFormat="1" ht="14.25">
      <c r="A24" s="25"/>
      <c r="B24" s="25"/>
      <c r="D24" s="25"/>
      <c r="E24" s="25"/>
    </row>
    <row r="25" spans="1:5" s="14" customFormat="1" ht="14.25">
      <c r="A25" s="25"/>
      <c r="B25" s="25"/>
      <c r="D25" s="25"/>
      <c r="E25" s="25"/>
    </row>
  </sheetData>
  <sheetProtection/>
  <mergeCells count="5">
    <mergeCell ref="A2:F2"/>
    <mergeCell ref="A4:C4"/>
    <mergeCell ref="D4:F4"/>
    <mergeCell ref="A19:F19"/>
    <mergeCell ref="A3:F3"/>
  </mergeCells>
  <printOptions horizontalCentered="1"/>
  <pageMargins left="0.2362204724409449" right="0.15748031496062992" top="0.9448818897637796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pane xSplit="1" ySplit="5" topLeftCell="B6" activePane="bottomRight" state="frozen"/>
      <selection pane="topLeft" activeCell="F9" sqref="F9"/>
      <selection pane="topRight" activeCell="F9" sqref="F9"/>
      <selection pane="bottomLeft" activeCell="F9" sqref="F9"/>
      <selection pane="bottomRight" activeCell="F9" sqref="F9"/>
    </sheetView>
  </sheetViews>
  <sheetFormatPr defaultColWidth="9.00390625" defaultRowHeight="14.25"/>
  <cols>
    <col min="1" max="1" width="38.50390625" style="0" customWidth="1"/>
    <col min="2" max="3" width="17.625" style="0" customWidth="1"/>
    <col min="5" max="5" width="74.00390625" style="0" customWidth="1"/>
  </cols>
  <sheetData>
    <row r="1" s="11" customFormat="1" ht="14.25">
      <c r="A1" s="30" t="s">
        <v>102</v>
      </c>
    </row>
    <row r="2" spans="1:3" s="11" customFormat="1" ht="25.5" customHeight="1">
      <c r="A2" s="78" t="s">
        <v>126</v>
      </c>
      <c r="B2" s="78"/>
      <c r="C2" s="78"/>
    </row>
    <row r="3" s="11" customFormat="1" ht="14.25">
      <c r="C3" s="13" t="s">
        <v>68</v>
      </c>
    </row>
    <row r="4" spans="1:3" s="11" customFormat="1" ht="33.75" customHeight="1">
      <c r="A4" s="6" t="s">
        <v>57</v>
      </c>
      <c r="B4" s="29" t="s">
        <v>58</v>
      </c>
      <c r="C4" s="29" t="s">
        <v>59</v>
      </c>
    </row>
    <row r="5" spans="1:3" s="12" customFormat="1" ht="32.25" customHeight="1">
      <c r="A5" s="31" t="s">
        <v>21</v>
      </c>
      <c r="B5" s="34">
        <f>B6-B13</f>
        <v>274890</v>
      </c>
      <c r="C5" s="34">
        <f>C6-C13</f>
        <v>263856</v>
      </c>
    </row>
    <row r="6" spans="1:3" s="12" customFormat="1" ht="32.25" customHeight="1">
      <c r="A6" s="37" t="s">
        <v>109</v>
      </c>
      <c r="B6" s="28">
        <f>SUM(B7:B12)</f>
        <v>281442</v>
      </c>
      <c r="C6" s="28">
        <f>SUM(C7:C12)</f>
        <v>281448</v>
      </c>
    </row>
    <row r="7" spans="1:5" s="12" customFormat="1" ht="32.25" customHeight="1">
      <c r="A7" s="33" t="s">
        <v>103</v>
      </c>
      <c r="B7" s="3">
        <v>71000</v>
      </c>
      <c r="C7" s="3">
        <f>B7-999</f>
        <v>70001</v>
      </c>
      <c r="E7" s="12" t="s">
        <v>129</v>
      </c>
    </row>
    <row r="8" spans="1:3" s="12" customFormat="1" ht="32.25" customHeight="1">
      <c r="A8" s="5" t="s">
        <v>104</v>
      </c>
      <c r="B8" s="3">
        <v>68581</v>
      </c>
      <c r="C8" s="3">
        <f>B8</f>
        <v>68581</v>
      </c>
    </row>
    <row r="9" spans="1:3" s="12" customFormat="1" ht="32.25" customHeight="1">
      <c r="A9" s="5" t="s">
        <v>105</v>
      </c>
      <c r="B9" s="3">
        <v>88206</v>
      </c>
      <c r="C9" s="3">
        <f>B9</f>
        <v>88206</v>
      </c>
    </row>
    <row r="10" spans="1:3" s="12" customFormat="1" ht="32.25" customHeight="1">
      <c r="A10" s="33" t="s">
        <v>106</v>
      </c>
      <c r="B10" s="3">
        <f>10800+12754</f>
        <v>23554</v>
      </c>
      <c r="C10" s="3">
        <f>B10</f>
        <v>23554</v>
      </c>
    </row>
    <row r="11" spans="1:3" s="12" customFormat="1" ht="32.25" customHeight="1">
      <c r="A11" s="33" t="s">
        <v>107</v>
      </c>
      <c r="B11" s="3">
        <f>30000+101</f>
        <v>30101</v>
      </c>
      <c r="C11" s="3">
        <f>B11</f>
        <v>30101</v>
      </c>
    </row>
    <row r="12" spans="1:5" s="12" customFormat="1" ht="53.25" customHeight="1">
      <c r="A12" s="33" t="s">
        <v>108</v>
      </c>
      <c r="B12" s="3"/>
      <c r="C12" s="3">
        <f>677+125+203</f>
        <v>1005</v>
      </c>
      <c r="E12" s="75" t="s">
        <v>127</v>
      </c>
    </row>
    <row r="13" spans="1:3" s="12" customFormat="1" ht="32.25" customHeight="1">
      <c r="A13" s="38" t="s">
        <v>110</v>
      </c>
      <c r="B13" s="28">
        <f>SUM(B14:B16)</f>
        <v>6552</v>
      </c>
      <c r="C13" s="28">
        <f>SUM(C14:C16)</f>
        <v>17592</v>
      </c>
    </row>
    <row r="14" spans="1:3" s="12" customFormat="1" ht="32.25" customHeight="1">
      <c r="A14" s="5" t="s">
        <v>111</v>
      </c>
      <c r="B14" s="3">
        <v>4347</v>
      </c>
      <c r="C14" s="3">
        <f>B14</f>
        <v>4347</v>
      </c>
    </row>
    <row r="15" spans="1:3" s="12" customFormat="1" ht="32.25" customHeight="1">
      <c r="A15" s="5" t="s">
        <v>112</v>
      </c>
      <c r="B15" s="3">
        <v>2205</v>
      </c>
      <c r="C15" s="3">
        <f>B15</f>
        <v>2205</v>
      </c>
    </row>
    <row r="16" spans="1:3" s="12" customFormat="1" ht="32.25" customHeight="1">
      <c r="A16" s="33" t="s">
        <v>113</v>
      </c>
      <c r="B16" s="36"/>
      <c r="C16" s="36">
        <v>11040</v>
      </c>
    </row>
    <row r="17" spans="1:3" s="12" customFormat="1" ht="32.25" customHeight="1">
      <c r="A17" s="31" t="s">
        <v>22</v>
      </c>
      <c r="B17" s="35">
        <v>17630</v>
      </c>
      <c r="C17" s="35">
        <v>17518</v>
      </c>
    </row>
    <row r="18" spans="1:3" s="12" customFormat="1" ht="32.25" customHeight="1">
      <c r="A18" s="31" t="s">
        <v>60</v>
      </c>
      <c r="B18" s="35">
        <f>B19+B20</f>
        <v>272754</v>
      </c>
      <c r="C18" s="35">
        <f>C19+C20</f>
        <v>261714</v>
      </c>
    </row>
    <row r="19" spans="1:3" s="12" customFormat="1" ht="32.25" customHeight="1">
      <c r="A19" s="33" t="s">
        <v>114</v>
      </c>
      <c r="B19" s="3">
        <v>260000</v>
      </c>
      <c r="C19" s="3">
        <f>B19-C16</f>
        <v>248960</v>
      </c>
    </row>
    <row r="20" spans="1:3" s="15" customFormat="1" ht="32.25" customHeight="1">
      <c r="A20" s="33" t="s">
        <v>115</v>
      </c>
      <c r="B20" s="9">
        <v>12754</v>
      </c>
      <c r="C20" s="9">
        <f>B20</f>
        <v>12754</v>
      </c>
    </row>
    <row r="21" spans="1:3" s="12" customFormat="1" ht="32.25" customHeight="1">
      <c r="A21" s="31" t="s">
        <v>116</v>
      </c>
      <c r="B21" s="35">
        <f>B5+B17-B18-B22</f>
        <v>19766</v>
      </c>
      <c r="C21" s="35">
        <f>C5+C17-C18-C22</f>
        <v>19660</v>
      </c>
    </row>
    <row r="22" spans="1:3" s="12" customFormat="1" ht="32.25" customHeight="1">
      <c r="A22" s="31" t="s">
        <v>117</v>
      </c>
      <c r="B22" s="35">
        <v>0</v>
      </c>
      <c r="C22" s="35">
        <v>0</v>
      </c>
    </row>
  </sheetData>
  <sheetProtection/>
  <mergeCells count="1">
    <mergeCell ref="A2:C2"/>
  </mergeCells>
  <printOptions/>
  <pageMargins left="1.141732283464567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showZeros="0" zoomScalePageLayoutView="0" workbookViewId="0" topLeftCell="A1">
      <selection activeCell="F9" sqref="F9"/>
    </sheetView>
  </sheetViews>
  <sheetFormatPr defaultColWidth="9.00390625" defaultRowHeight="14.25"/>
  <cols>
    <col min="1" max="1" width="4.625" style="0" customWidth="1"/>
    <col min="2" max="2" width="30.375" style="0" customWidth="1"/>
    <col min="3" max="3" width="8.625" style="135" customWidth="1"/>
    <col min="4" max="4" width="10.125" style="135" customWidth="1"/>
    <col min="5" max="6" width="8.625" style="135" customWidth="1"/>
    <col min="7" max="7" width="11.50390625" style="0" customWidth="1"/>
  </cols>
  <sheetData>
    <row r="1" spans="1:7" ht="14.25">
      <c r="A1" s="10" t="s">
        <v>130</v>
      </c>
      <c r="B1" s="11"/>
      <c r="C1" s="99"/>
      <c r="D1" s="99"/>
      <c r="E1" s="99"/>
      <c r="F1" s="99"/>
      <c r="G1" s="11"/>
    </row>
    <row r="2" spans="1:7" ht="20.25">
      <c r="A2" s="78" t="s">
        <v>131</v>
      </c>
      <c r="B2" s="78"/>
      <c r="C2" s="78"/>
      <c r="D2" s="78"/>
      <c r="E2" s="78"/>
      <c r="F2" s="78"/>
      <c r="G2" s="78"/>
    </row>
    <row r="3" spans="1:7" ht="17.25" customHeight="1">
      <c r="A3" s="11"/>
      <c r="B3" s="100"/>
      <c r="C3" s="101"/>
      <c r="D3" s="101"/>
      <c r="E3" s="87" t="s">
        <v>132</v>
      </c>
      <c r="F3" s="87"/>
      <c r="G3" s="87"/>
    </row>
    <row r="4" spans="1:7" s="4" customFormat="1" ht="22.5" customHeight="1">
      <c r="A4" s="102" t="s">
        <v>133</v>
      </c>
      <c r="B4" s="103" t="s">
        <v>76</v>
      </c>
      <c r="C4" s="102" t="s">
        <v>134</v>
      </c>
      <c r="D4" s="104" t="s">
        <v>135</v>
      </c>
      <c r="E4" s="105"/>
      <c r="F4" s="106"/>
      <c r="G4" s="103" t="s">
        <v>136</v>
      </c>
    </row>
    <row r="5" spans="1:7" s="4" customFormat="1" ht="22.5" customHeight="1">
      <c r="A5" s="107"/>
      <c r="B5" s="108"/>
      <c r="C5" s="107"/>
      <c r="D5" s="109" t="s">
        <v>137</v>
      </c>
      <c r="E5" s="110" t="s">
        <v>138</v>
      </c>
      <c r="F5" s="110" t="s">
        <v>139</v>
      </c>
      <c r="G5" s="108"/>
    </row>
    <row r="6" spans="1:7" s="8" customFormat="1" ht="24.75" customHeight="1">
      <c r="A6" s="111"/>
      <c r="B6" s="112" t="s">
        <v>18</v>
      </c>
      <c r="C6" s="113">
        <f>SUM(C7:C100)</f>
        <v>51860.02</v>
      </c>
      <c r="D6" s="113">
        <f>SUM(D7:D100)</f>
        <v>42900.17</v>
      </c>
      <c r="E6" s="113">
        <f>SUM(E7:E100)</f>
        <v>14.43</v>
      </c>
      <c r="F6" s="113">
        <f>SUM(F7:F100)</f>
        <v>8945.42</v>
      </c>
      <c r="G6" s="113"/>
    </row>
    <row r="7" spans="1:7" s="58" customFormat="1" ht="20.25" customHeight="1">
      <c r="A7" s="114">
        <v>1</v>
      </c>
      <c r="B7" s="115" t="s">
        <v>140</v>
      </c>
      <c r="C7" s="116">
        <f>SUM(D7:F7)</f>
        <v>21494</v>
      </c>
      <c r="D7" s="117">
        <v>21494</v>
      </c>
      <c r="E7" s="117"/>
      <c r="F7" s="117"/>
      <c r="G7" s="118"/>
    </row>
    <row r="8" spans="1:7" s="58" customFormat="1" ht="20.25" customHeight="1">
      <c r="A8" s="114">
        <v>2</v>
      </c>
      <c r="B8" s="115" t="s">
        <v>141</v>
      </c>
      <c r="C8" s="116">
        <f aca="true" t="shared" si="0" ref="C8:C49">SUM(D8:F8)</f>
        <v>7784</v>
      </c>
      <c r="D8" s="119">
        <v>5881</v>
      </c>
      <c r="E8" s="119"/>
      <c r="F8" s="119">
        <v>1903</v>
      </c>
      <c r="G8" s="120"/>
    </row>
    <row r="9" spans="1:7" s="58" customFormat="1" ht="20.25" customHeight="1">
      <c r="A9" s="114">
        <v>3</v>
      </c>
      <c r="B9" s="115" t="s">
        <v>142</v>
      </c>
      <c r="C9" s="116">
        <f t="shared" si="0"/>
        <v>1529</v>
      </c>
      <c r="D9" s="119">
        <v>1031</v>
      </c>
      <c r="E9" s="119"/>
      <c r="F9" s="119">
        <v>498</v>
      </c>
      <c r="G9" s="120"/>
    </row>
    <row r="10" spans="1:7" s="58" customFormat="1" ht="20.25" customHeight="1">
      <c r="A10" s="114">
        <v>4</v>
      </c>
      <c r="B10" s="115" t="s">
        <v>143</v>
      </c>
      <c r="C10" s="116">
        <f t="shared" si="0"/>
        <v>115</v>
      </c>
      <c r="D10" s="59">
        <v>90</v>
      </c>
      <c r="E10" s="59"/>
      <c r="F10" s="59">
        <v>25</v>
      </c>
      <c r="G10" s="120"/>
    </row>
    <row r="11" spans="1:7" s="58" customFormat="1" ht="20.25" customHeight="1">
      <c r="A11" s="114">
        <v>5</v>
      </c>
      <c r="B11" s="115" t="s">
        <v>144</v>
      </c>
      <c r="C11" s="116">
        <f t="shared" si="0"/>
        <v>35</v>
      </c>
      <c r="D11" s="59">
        <v>8</v>
      </c>
      <c r="E11" s="59">
        <v>4</v>
      </c>
      <c r="F11" s="59">
        <v>23</v>
      </c>
      <c r="G11" s="120"/>
    </row>
    <row r="12" spans="1:7" s="58" customFormat="1" ht="20.25" customHeight="1">
      <c r="A12" s="114">
        <v>6</v>
      </c>
      <c r="B12" s="121" t="s">
        <v>145</v>
      </c>
      <c r="C12" s="116">
        <f t="shared" si="0"/>
        <v>1874</v>
      </c>
      <c r="D12" s="122">
        <v>1874</v>
      </c>
      <c r="E12" s="123"/>
      <c r="F12" s="123"/>
      <c r="G12" s="120"/>
    </row>
    <row r="13" spans="1:7" s="58" customFormat="1" ht="20.25" customHeight="1">
      <c r="A13" s="114">
        <v>7</v>
      </c>
      <c r="B13" s="115" t="s">
        <v>146</v>
      </c>
      <c r="C13" s="116">
        <f t="shared" si="0"/>
        <v>494</v>
      </c>
      <c r="D13" s="123">
        <v>494</v>
      </c>
      <c r="E13" s="123"/>
      <c r="F13" s="123"/>
      <c r="G13" s="120"/>
    </row>
    <row r="14" spans="1:7" s="58" customFormat="1" ht="20.25" customHeight="1">
      <c r="A14" s="114">
        <v>8</v>
      </c>
      <c r="B14" s="121" t="s">
        <v>147</v>
      </c>
      <c r="C14" s="116">
        <f t="shared" si="0"/>
        <v>216.68</v>
      </c>
      <c r="D14" s="59">
        <v>190.03</v>
      </c>
      <c r="E14" s="59">
        <v>5.43</v>
      </c>
      <c r="F14" s="59">
        <v>21.22</v>
      </c>
      <c r="G14" s="120"/>
    </row>
    <row r="15" spans="1:7" s="58" customFormat="1" ht="20.25" customHeight="1">
      <c r="A15" s="114">
        <v>9</v>
      </c>
      <c r="B15" s="121" t="s">
        <v>148</v>
      </c>
      <c r="C15" s="116">
        <f t="shared" si="0"/>
        <v>137.14</v>
      </c>
      <c r="D15" s="59">
        <v>137.14</v>
      </c>
      <c r="E15" s="59"/>
      <c r="F15" s="59"/>
      <c r="G15" s="120"/>
    </row>
    <row r="16" spans="1:7" s="58" customFormat="1" ht="20.25" customHeight="1">
      <c r="A16" s="114">
        <v>10</v>
      </c>
      <c r="B16" s="115" t="s">
        <v>149</v>
      </c>
      <c r="C16" s="116">
        <f t="shared" si="0"/>
        <v>1605</v>
      </c>
      <c r="D16" s="123">
        <v>1605</v>
      </c>
      <c r="E16" s="123"/>
      <c r="F16" s="123"/>
      <c r="G16" s="120"/>
    </row>
    <row r="17" spans="1:7" s="58" customFormat="1" ht="20.25" customHeight="1">
      <c r="A17" s="114">
        <v>11</v>
      </c>
      <c r="B17" s="124" t="s">
        <v>150</v>
      </c>
      <c r="C17" s="116">
        <f t="shared" si="0"/>
        <v>2756</v>
      </c>
      <c r="D17" s="123">
        <v>2156</v>
      </c>
      <c r="E17" s="123"/>
      <c r="F17" s="123">
        <v>600</v>
      </c>
      <c r="G17" s="120"/>
    </row>
    <row r="18" spans="1:7" s="58" customFormat="1" ht="20.25" customHeight="1">
      <c r="A18" s="114">
        <v>12</v>
      </c>
      <c r="B18" s="124" t="s">
        <v>151</v>
      </c>
      <c r="C18" s="116">
        <f t="shared" si="0"/>
        <v>180</v>
      </c>
      <c r="D18" s="123">
        <v>32</v>
      </c>
      <c r="E18" s="123"/>
      <c r="F18" s="123">
        <v>148</v>
      </c>
      <c r="G18" s="120"/>
    </row>
    <row r="19" spans="1:7" s="58" customFormat="1" ht="20.25" customHeight="1">
      <c r="A19" s="114">
        <v>13</v>
      </c>
      <c r="B19" s="124" t="s">
        <v>152</v>
      </c>
      <c r="C19" s="116">
        <f t="shared" si="0"/>
        <v>64</v>
      </c>
      <c r="D19" s="123">
        <v>64</v>
      </c>
      <c r="E19" s="123"/>
      <c r="F19" s="123"/>
      <c r="G19" s="120"/>
    </row>
    <row r="20" spans="1:7" s="58" customFormat="1" ht="20.25" customHeight="1">
      <c r="A20" s="114">
        <v>14</v>
      </c>
      <c r="B20" s="124" t="s">
        <v>153</v>
      </c>
      <c r="C20" s="116">
        <f t="shared" si="0"/>
        <v>112</v>
      </c>
      <c r="D20" s="123">
        <v>72</v>
      </c>
      <c r="E20" s="123">
        <v>5</v>
      </c>
      <c r="F20" s="123">
        <v>35</v>
      </c>
      <c r="G20" s="120"/>
    </row>
    <row r="21" spans="1:7" s="58" customFormat="1" ht="20.25" customHeight="1">
      <c r="A21" s="114">
        <v>15</v>
      </c>
      <c r="B21" s="124" t="s">
        <v>154</v>
      </c>
      <c r="C21" s="116">
        <f t="shared" si="0"/>
        <v>32</v>
      </c>
      <c r="D21" s="123">
        <v>32</v>
      </c>
      <c r="E21" s="123"/>
      <c r="F21" s="123"/>
      <c r="G21" s="120"/>
    </row>
    <row r="22" spans="1:7" s="58" customFormat="1" ht="20.25" customHeight="1">
      <c r="A22" s="114">
        <v>16</v>
      </c>
      <c r="B22" s="124" t="s">
        <v>155</v>
      </c>
      <c r="C22" s="116">
        <f t="shared" si="0"/>
        <v>32</v>
      </c>
      <c r="D22" s="123">
        <v>32</v>
      </c>
      <c r="E22" s="123"/>
      <c r="F22" s="123"/>
      <c r="G22" s="120"/>
    </row>
    <row r="23" spans="1:7" s="58" customFormat="1" ht="20.25" customHeight="1">
      <c r="A23" s="114">
        <v>17</v>
      </c>
      <c r="B23" s="124" t="s">
        <v>156</v>
      </c>
      <c r="C23" s="116">
        <f t="shared" si="0"/>
        <v>60</v>
      </c>
      <c r="D23" s="123"/>
      <c r="E23" s="123"/>
      <c r="F23" s="123">
        <v>60</v>
      </c>
      <c r="G23" s="125"/>
    </row>
    <row r="24" spans="1:7" s="58" customFormat="1" ht="20.25" customHeight="1">
      <c r="A24" s="114">
        <v>18</v>
      </c>
      <c r="B24" s="124" t="s">
        <v>157</v>
      </c>
      <c r="C24" s="116">
        <f t="shared" si="0"/>
        <v>32</v>
      </c>
      <c r="D24" s="123">
        <v>32</v>
      </c>
      <c r="E24" s="123"/>
      <c r="F24" s="123"/>
      <c r="G24" s="120"/>
    </row>
    <row r="25" spans="1:7" s="58" customFormat="1" ht="20.25" customHeight="1">
      <c r="A25" s="114">
        <v>19</v>
      </c>
      <c r="B25" s="124" t="s">
        <v>158</v>
      </c>
      <c r="C25" s="116">
        <f t="shared" si="0"/>
        <v>32</v>
      </c>
      <c r="D25" s="123">
        <v>32</v>
      </c>
      <c r="E25" s="123"/>
      <c r="F25" s="123"/>
      <c r="G25" s="120"/>
    </row>
    <row r="26" spans="1:7" s="58" customFormat="1" ht="20.25" customHeight="1">
      <c r="A26" s="114">
        <v>20</v>
      </c>
      <c r="B26" s="124" t="s">
        <v>159</v>
      </c>
      <c r="C26" s="116">
        <f t="shared" si="0"/>
        <v>32</v>
      </c>
      <c r="D26" s="123">
        <v>32</v>
      </c>
      <c r="E26" s="123"/>
      <c r="F26" s="123"/>
      <c r="G26" s="120"/>
    </row>
    <row r="27" spans="1:7" s="8" customFormat="1" ht="20.25" customHeight="1">
      <c r="A27" s="114">
        <v>21</v>
      </c>
      <c r="B27" s="126" t="s">
        <v>160</v>
      </c>
      <c r="C27" s="116">
        <f t="shared" si="0"/>
        <v>64</v>
      </c>
      <c r="D27" s="119"/>
      <c r="E27" s="59"/>
      <c r="F27" s="59">
        <v>64</v>
      </c>
      <c r="G27" s="127"/>
    </row>
    <row r="28" spans="1:7" s="8" customFormat="1" ht="20.25" customHeight="1">
      <c r="A28" s="114">
        <v>22</v>
      </c>
      <c r="B28" s="124" t="s">
        <v>161</v>
      </c>
      <c r="C28" s="116">
        <f t="shared" si="0"/>
        <v>32</v>
      </c>
      <c r="D28" s="59"/>
      <c r="E28" s="59"/>
      <c r="F28" s="59">
        <v>32</v>
      </c>
      <c r="G28" s="128"/>
    </row>
    <row r="29" spans="1:7" s="8" customFormat="1" ht="20.25" customHeight="1">
      <c r="A29" s="114">
        <v>23</v>
      </c>
      <c r="B29" s="115" t="s">
        <v>162</v>
      </c>
      <c r="C29" s="116">
        <f t="shared" si="0"/>
        <v>3396</v>
      </c>
      <c r="D29" s="59">
        <v>2830</v>
      </c>
      <c r="E29" s="59"/>
      <c r="F29" s="59">
        <v>566</v>
      </c>
      <c r="G29" s="128"/>
    </row>
    <row r="30" spans="1:7" s="8" customFormat="1" ht="20.25" customHeight="1">
      <c r="A30" s="114">
        <v>24</v>
      </c>
      <c r="B30" s="115" t="s">
        <v>163</v>
      </c>
      <c r="C30" s="116">
        <f t="shared" si="0"/>
        <v>436</v>
      </c>
      <c r="D30" s="59">
        <v>436</v>
      </c>
      <c r="E30" s="59"/>
      <c r="F30" s="59"/>
      <c r="G30" s="128"/>
    </row>
    <row r="31" spans="1:7" s="8" customFormat="1" ht="20.25" customHeight="1">
      <c r="A31" s="114">
        <v>25</v>
      </c>
      <c r="B31" s="115" t="s">
        <v>164</v>
      </c>
      <c r="C31" s="116">
        <f t="shared" si="0"/>
        <v>84</v>
      </c>
      <c r="D31" s="59">
        <v>84</v>
      </c>
      <c r="E31" s="59"/>
      <c r="F31" s="59"/>
      <c r="G31" s="128"/>
    </row>
    <row r="32" spans="1:7" s="8" customFormat="1" ht="20.25" customHeight="1">
      <c r="A32" s="114">
        <v>26</v>
      </c>
      <c r="B32" s="115" t="s">
        <v>165</v>
      </c>
      <c r="C32" s="116">
        <f t="shared" si="0"/>
        <v>31</v>
      </c>
      <c r="D32" s="59">
        <v>31</v>
      </c>
      <c r="E32" s="59"/>
      <c r="F32" s="59"/>
      <c r="G32" s="128"/>
    </row>
    <row r="33" spans="1:7" s="8" customFormat="1" ht="20.25" customHeight="1">
      <c r="A33" s="114">
        <v>27</v>
      </c>
      <c r="B33" s="115" t="s">
        <v>166</v>
      </c>
      <c r="C33" s="116">
        <f t="shared" si="0"/>
        <v>314</v>
      </c>
      <c r="D33" s="59">
        <v>314</v>
      </c>
      <c r="E33" s="59"/>
      <c r="F33" s="59"/>
      <c r="G33" s="128"/>
    </row>
    <row r="34" spans="1:7" s="8" customFormat="1" ht="20.25" customHeight="1">
      <c r="A34" s="114">
        <v>28</v>
      </c>
      <c r="B34" s="115" t="s">
        <v>167</v>
      </c>
      <c r="C34" s="116">
        <f t="shared" si="0"/>
        <v>42</v>
      </c>
      <c r="D34" s="59">
        <v>42</v>
      </c>
      <c r="E34" s="59"/>
      <c r="F34" s="59"/>
      <c r="G34" s="128"/>
    </row>
    <row r="35" spans="1:7" s="8" customFormat="1" ht="20.25" customHeight="1">
      <c r="A35" s="114">
        <v>29</v>
      </c>
      <c r="B35" s="115" t="s">
        <v>168</v>
      </c>
      <c r="C35" s="116">
        <f t="shared" si="0"/>
        <v>50</v>
      </c>
      <c r="D35" s="59"/>
      <c r="E35" s="59"/>
      <c r="F35" s="59">
        <v>50</v>
      </c>
      <c r="G35" s="129"/>
    </row>
    <row r="36" spans="1:7" s="8" customFormat="1" ht="20.25" customHeight="1">
      <c r="A36" s="114">
        <v>30</v>
      </c>
      <c r="B36" s="115" t="s">
        <v>169</v>
      </c>
      <c r="C36" s="116">
        <f t="shared" si="0"/>
        <v>66.2</v>
      </c>
      <c r="D36" s="59">
        <v>44</v>
      </c>
      <c r="E36" s="59"/>
      <c r="F36" s="59">
        <v>22.2</v>
      </c>
      <c r="G36" s="129"/>
    </row>
    <row r="37" spans="1:7" s="8" customFormat="1" ht="20.25" customHeight="1">
      <c r="A37" s="114">
        <v>31</v>
      </c>
      <c r="B37" s="115" t="s">
        <v>170</v>
      </c>
      <c r="C37" s="116">
        <f t="shared" si="0"/>
        <v>3319</v>
      </c>
      <c r="D37" s="59"/>
      <c r="E37" s="59"/>
      <c r="F37" s="59">
        <v>3319</v>
      </c>
      <c r="G37" s="130" t="s">
        <v>171</v>
      </c>
    </row>
    <row r="38" spans="1:7" s="8" customFormat="1" ht="20.25" customHeight="1">
      <c r="A38" s="114">
        <v>32</v>
      </c>
      <c r="B38" s="115" t="s">
        <v>172</v>
      </c>
      <c r="C38" s="116">
        <f t="shared" si="0"/>
        <v>226</v>
      </c>
      <c r="D38" s="59"/>
      <c r="E38" s="59"/>
      <c r="F38" s="59">
        <v>226</v>
      </c>
      <c r="G38" s="130" t="s">
        <v>171</v>
      </c>
    </row>
    <row r="39" spans="1:7" s="8" customFormat="1" ht="20.25" customHeight="1">
      <c r="A39" s="114">
        <v>33</v>
      </c>
      <c r="B39" s="115" t="s">
        <v>173</v>
      </c>
      <c r="C39" s="116">
        <f t="shared" si="0"/>
        <v>121</v>
      </c>
      <c r="D39" s="59"/>
      <c r="E39" s="59"/>
      <c r="F39" s="59">
        <v>121</v>
      </c>
      <c r="G39" s="129"/>
    </row>
    <row r="40" spans="1:7" s="8" customFormat="1" ht="20.25" customHeight="1">
      <c r="A40" s="114">
        <v>34</v>
      </c>
      <c r="B40" s="115" t="s">
        <v>174</v>
      </c>
      <c r="C40" s="116">
        <f t="shared" si="0"/>
        <v>345</v>
      </c>
      <c r="D40" s="59">
        <v>345</v>
      </c>
      <c r="E40" s="59"/>
      <c r="F40" s="59">
        <v>0</v>
      </c>
      <c r="G40" s="129"/>
    </row>
    <row r="41" spans="1:7" s="8" customFormat="1" ht="20.25" customHeight="1">
      <c r="A41" s="114">
        <v>35</v>
      </c>
      <c r="B41" s="115" t="s">
        <v>175</v>
      </c>
      <c r="C41" s="116">
        <f t="shared" si="0"/>
        <v>40</v>
      </c>
      <c r="D41" s="59"/>
      <c r="E41" s="59"/>
      <c r="F41" s="59">
        <v>40</v>
      </c>
      <c r="G41" s="129"/>
    </row>
    <row r="42" spans="1:7" s="8" customFormat="1" ht="20.25" customHeight="1">
      <c r="A42" s="114">
        <v>36</v>
      </c>
      <c r="B42" s="115" t="s">
        <v>176</v>
      </c>
      <c r="C42" s="116">
        <f t="shared" si="0"/>
        <v>883</v>
      </c>
      <c r="D42" s="59">
        <v>833</v>
      </c>
      <c r="E42" s="59"/>
      <c r="F42" s="59">
        <v>50</v>
      </c>
      <c r="G42" s="129"/>
    </row>
    <row r="43" spans="1:7" s="8" customFormat="1" ht="20.25" customHeight="1">
      <c r="A43" s="114">
        <v>37</v>
      </c>
      <c r="B43" s="115" t="s">
        <v>177</v>
      </c>
      <c r="C43" s="116">
        <f t="shared" si="0"/>
        <v>50</v>
      </c>
      <c r="D43" s="59"/>
      <c r="E43" s="59"/>
      <c r="F43" s="59">
        <v>50</v>
      </c>
      <c r="G43" s="128"/>
    </row>
    <row r="44" spans="1:7" s="8" customFormat="1" ht="20.25" customHeight="1">
      <c r="A44" s="114">
        <v>38</v>
      </c>
      <c r="B44" s="115" t="s">
        <v>178</v>
      </c>
      <c r="C44" s="116">
        <f t="shared" si="0"/>
        <v>55</v>
      </c>
      <c r="D44" s="59">
        <v>55</v>
      </c>
      <c r="E44" s="59"/>
      <c r="F44" s="59"/>
      <c r="G44" s="128"/>
    </row>
    <row r="45" spans="1:7" ht="20.25" customHeight="1">
      <c r="A45" s="114">
        <v>39</v>
      </c>
      <c r="B45" s="131" t="s">
        <v>179</v>
      </c>
      <c r="C45" s="116">
        <f t="shared" si="0"/>
        <v>2158</v>
      </c>
      <c r="D45" s="59">
        <v>1458</v>
      </c>
      <c r="E45" s="59"/>
      <c r="F45" s="59">
        <v>700</v>
      </c>
      <c r="G45" s="128"/>
    </row>
    <row r="46" spans="1:7" ht="20.25" customHeight="1">
      <c r="A46" s="114">
        <v>40</v>
      </c>
      <c r="B46" s="131" t="s">
        <v>180</v>
      </c>
      <c r="C46" s="116">
        <f t="shared" si="0"/>
        <v>300</v>
      </c>
      <c r="D46" s="59">
        <v>300</v>
      </c>
      <c r="E46" s="59"/>
      <c r="F46" s="59"/>
      <c r="G46" s="128"/>
    </row>
    <row r="47" spans="1:7" ht="20.25" customHeight="1">
      <c r="A47" s="114">
        <v>41</v>
      </c>
      <c r="B47" s="131" t="s">
        <v>181</v>
      </c>
      <c r="C47" s="116">
        <f t="shared" si="0"/>
        <v>52</v>
      </c>
      <c r="D47" s="132"/>
      <c r="E47" s="132"/>
      <c r="F47" s="132">
        <v>52</v>
      </c>
      <c r="G47" s="133"/>
    </row>
    <row r="48" spans="1:7" ht="20.25" customHeight="1">
      <c r="A48" s="114">
        <v>42</v>
      </c>
      <c r="B48" s="134" t="s">
        <v>182</v>
      </c>
      <c r="C48" s="116">
        <f t="shared" si="0"/>
        <v>130</v>
      </c>
      <c r="D48" s="132"/>
      <c r="E48" s="132"/>
      <c r="F48" s="59">
        <v>130</v>
      </c>
      <c r="G48" s="133"/>
    </row>
    <row r="49" spans="1:7" ht="20.25" customHeight="1">
      <c r="A49" s="114">
        <v>43</v>
      </c>
      <c r="B49" s="131" t="s">
        <v>183</v>
      </c>
      <c r="C49" s="116">
        <f t="shared" si="0"/>
        <v>1050</v>
      </c>
      <c r="D49" s="132">
        <v>840</v>
      </c>
      <c r="E49" s="132"/>
      <c r="F49" s="59">
        <v>210</v>
      </c>
      <c r="G49" s="133"/>
    </row>
  </sheetData>
  <sheetProtection/>
  <mergeCells count="8">
    <mergeCell ref="A2:G2"/>
    <mergeCell ref="B3:D3"/>
    <mergeCell ref="E3:G3"/>
    <mergeCell ref="A4:A5"/>
    <mergeCell ref="B4:B5"/>
    <mergeCell ref="C4:C5"/>
    <mergeCell ref="D4:F4"/>
    <mergeCell ref="G4:G5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4.625" style="139" customWidth="1"/>
    <col min="2" max="2" width="35.00390625" style="137" customWidth="1"/>
    <col min="3" max="3" width="11.375" style="138" customWidth="1"/>
    <col min="4" max="4" width="24.125" style="139" customWidth="1"/>
    <col min="5" max="16384" width="9.00390625" style="139" customWidth="1"/>
  </cols>
  <sheetData>
    <row r="1" ht="14.25">
      <c r="A1" s="136" t="s">
        <v>184</v>
      </c>
    </row>
    <row r="2" spans="1:4" ht="25.5" customHeight="1">
      <c r="A2" s="140" t="s">
        <v>185</v>
      </c>
      <c r="B2" s="140"/>
      <c r="C2" s="140"/>
      <c r="D2" s="140"/>
    </row>
    <row r="3" spans="2:4" ht="22.5" customHeight="1">
      <c r="B3" s="141"/>
      <c r="D3" s="142"/>
    </row>
    <row r="4" spans="1:4" s="147" customFormat="1" ht="27" customHeight="1">
      <c r="A4" s="143" t="s">
        <v>133</v>
      </c>
      <c r="B4" s="144" t="s">
        <v>186</v>
      </c>
      <c r="C4" s="145" t="s">
        <v>134</v>
      </c>
      <c r="D4" s="146" t="s">
        <v>136</v>
      </c>
    </row>
    <row r="5" spans="1:4" s="147" customFormat="1" ht="11.25" customHeight="1">
      <c r="A5" s="148"/>
      <c r="B5" s="149"/>
      <c r="C5" s="145"/>
      <c r="D5" s="146"/>
    </row>
    <row r="6" spans="1:4" s="154" customFormat="1" ht="30" customHeight="1">
      <c r="A6" s="150"/>
      <c r="B6" s="151" t="s">
        <v>18</v>
      </c>
      <c r="C6" s="152">
        <f>SUM(C7:C17)</f>
        <v>17216</v>
      </c>
      <c r="D6" s="153"/>
    </row>
    <row r="7" spans="1:4" s="158" customFormat="1" ht="30" customHeight="1">
      <c r="A7" s="155">
        <v>1</v>
      </c>
      <c r="B7" s="156" t="s">
        <v>187</v>
      </c>
      <c r="C7" s="157">
        <f>442+24</f>
        <v>466</v>
      </c>
      <c r="D7" s="155"/>
    </row>
    <row r="8" spans="1:4" s="158" customFormat="1" ht="35.25" customHeight="1">
      <c r="A8" s="155">
        <v>2</v>
      </c>
      <c r="B8" s="159" t="s">
        <v>188</v>
      </c>
      <c r="C8" s="157">
        <v>8470</v>
      </c>
      <c r="D8" s="160"/>
    </row>
    <row r="9" spans="1:4" s="158" customFormat="1" ht="30" customHeight="1">
      <c r="A9" s="155">
        <v>3</v>
      </c>
      <c r="B9" s="156" t="s">
        <v>189</v>
      </c>
      <c r="C9" s="152">
        <v>492</v>
      </c>
      <c r="D9" s="155"/>
    </row>
    <row r="10" spans="1:4" s="158" customFormat="1" ht="30" customHeight="1">
      <c r="A10" s="155">
        <v>4</v>
      </c>
      <c r="B10" s="156" t="s">
        <v>190</v>
      </c>
      <c r="C10" s="152">
        <v>276</v>
      </c>
      <c r="D10" s="155"/>
    </row>
    <row r="11" spans="1:4" s="158" customFormat="1" ht="30" customHeight="1">
      <c r="A11" s="155">
        <v>5</v>
      </c>
      <c r="B11" s="156" t="s">
        <v>191</v>
      </c>
      <c r="C11" s="152">
        <v>463</v>
      </c>
      <c r="D11" s="155"/>
    </row>
    <row r="12" spans="1:4" s="158" customFormat="1" ht="30" customHeight="1">
      <c r="A12" s="155">
        <v>6</v>
      </c>
      <c r="B12" s="156" t="s">
        <v>192</v>
      </c>
      <c r="C12" s="152">
        <v>2618</v>
      </c>
      <c r="D12" s="155"/>
    </row>
    <row r="13" spans="1:4" s="158" customFormat="1" ht="30" customHeight="1">
      <c r="A13" s="155">
        <v>7</v>
      </c>
      <c r="B13" s="156" t="s">
        <v>193</v>
      </c>
      <c r="C13" s="152">
        <v>358</v>
      </c>
      <c r="D13" s="155"/>
    </row>
    <row r="14" spans="1:5" s="158" customFormat="1" ht="30" customHeight="1">
      <c r="A14" s="155">
        <v>8</v>
      </c>
      <c r="B14" s="156" t="s">
        <v>194</v>
      </c>
      <c r="C14" s="152">
        <v>1000</v>
      </c>
      <c r="D14" s="155"/>
      <c r="E14" s="161"/>
    </row>
    <row r="15" spans="1:4" s="158" customFormat="1" ht="30" customHeight="1">
      <c r="A15" s="155">
        <v>9</v>
      </c>
      <c r="B15" s="156" t="s">
        <v>195</v>
      </c>
      <c r="C15" s="152"/>
      <c r="D15" s="155"/>
    </row>
    <row r="16" spans="1:4" s="158" customFormat="1" ht="30" customHeight="1">
      <c r="A16" s="155">
        <v>10</v>
      </c>
      <c r="B16" s="156" t="s">
        <v>196</v>
      </c>
      <c r="C16" s="152">
        <v>2701</v>
      </c>
      <c r="D16" s="155"/>
    </row>
    <row r="17" spans="1:4" ht="30" customHeight="1">
      <c r="A17" s="155">
        <v>13</v>
      </c>
      <c r="B17" s="162" t="s">
        <v>197</v>
      </c>
      <c r="C17" s="152">
        <v>372</v>
      </c>
      <c r="D17" s="163"/>
    </row>
  </sheetData>
  <sheetProtection/>
  <mergeCells count="5">
    <mergeCell ref="A2:D2"/>
    <mergeCell ref="A4:A5"/>
    <mergeCell ref="B4:B5"/>
    <mergeCell ref="C4:C5"/>
    <mergeCell ref="D4:D5"/>
  </mergeCells>
  <printOptions/>
  <pageMargins left="0.9448818897637796" right="0.35433070866141736" top="1.1811023622047245" bottom="0.35433070866141736" header="0.2755905511811024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PageLayoutView="0" workbookViewId="0" topLeftCell="A1">
      <selection activeCell="F9" sqref="F9"/>
    </sheetView>
  </sheetViews>
  <sheetFormatPr defaultColWidth="9.00390625" defaultRowHeight="14.25"/>
  <cols>
    <col min="1" max="1" width="4.625" style="139" customWidth="1"/>
    <col min="2" max="2" width="30.75390625" style="139" customWidth="1"/>
    <col min="3" max="16384" width="9.00390625" style="139" customWidth="1"/>
  </cols>
  <sheetData>
    <row r="1" ht="14.25">
      <c r="A1" s="136" t="s">
        <v>198</v>
      </c>
    </row>
    <row r="2" spans="1:6" ht="20.25">
      <c r="A2" s="140" t="s">
        <v>199</v>
      </c>
      <c r="B2" s="140"/>
      <c r="C2" s="140"/>
      <c r="D2" s="140"/>
      <c r="E2" s="140"/>
      <c r="F2" s="140"/>
    </row>
    <row r="3" ht="25.5" customHeight="1">
      <c r="E3" s="147" t="s">
        <v>20</v>
      </c>
    </row>
    <row r="4" spans="1:6" ht="22.5" customHeight="1">
      <c r="A4" s="143" t="s">
        <v>133</v>
      </c>
      <c r="B4" s="143" t="s">
        <v>76</v>
      </c>
      <c r="C4" s="143" t="s">
        <v>134</v>
      </c>
      <c r="D4" s="164" t="s">
        <v>200</v>
      </c>
      <c r="E4" s="165"/>
      <c r="F4" s="143" t="s">
        <v>136</v>
      </c>
    </row>
    <row r="5" spans="1:6" ht="22.5" customHeight="1">
      <c r="A5" s="148"/>
      <c r="B5" s="148"/>
      <c r="C5" s="148"/>
      <c r="D5" s="166" t="s">
        <v>201</v>
      </c>
      <c r="E5" s="166" t="s">
        <v>202</v>
      </c>
      <c r="F5" s="148"/>
    </row>
    <row r="6" spans="1:6" s="168" customFormat="1" ht="40.5" customHeight="1">
      <c r="A6" s="150"/>
      <c r="B6" s="150" t="s">
        <v>18</v>
      </c>
      <c r="C6" s="167">
        <f>SUM(C7:C16)</f>
        <v>3576.816598</v>
      </c>
      <c r="D6" s="167">
        <f>SUM(D7:D16)</f>
        <v>1262.116598</v>
      </c>
      <c r="E6" s="167">
        <f>SUM(E7:E16)</f>
        <v>2314.7</v>
      </c>
      <c r="F6" s="150"/>
    </row>
    <row r="7" spans="1:6" s="173" customFormat="1" ht="40.5" customHeight="1">
      <c r="A7" s="169">
        <v>1</v>
      </c>
      <c r="B7" s="170" t="s">
        <v>203</v>
      </c>
      <c r="C7" s="171">
        <f aca="true" t="shared" si="0" ref="C7:C16">SUM(D7:E7)</f>
        <v>847.96</v>
      </c>
      <c r="D7" s="172">
        <v>150.26</v>
      </c>
      <c r="E7" s="172">
        <v>697.7</v>
      </c>
      <c r="F7" s="170"/>
    </row>
    <row r="8" spans="1:6" s="173" customFormat="1" ht="40.5" customHeight="1">
      <c r="A8" s="169">
        <v>2</v>
      </c>
      <c r="B8" s="170" t="s">
        <v>204</v>
      </c>
      <c r="C8" s="171">
        <f t="shared" si="0"/>
        <v>795.856598</v>
      </c>
      <c r="D8" s="172">
        <v>737.856598</v>
      </c>
      <c r="E8" s="172">
        <v>58</v>
      </c>
      <c r="F8" s="170"/>
    </row>
    <row r="9" spans="1:6" s="173" customFormat="1" ht="40.5" customHeight="1">
      <c r="A9" s="169">
        <v>3</v>
      </c>
      <c r="B9" s="170" t="s">
        <v>205</v>
      </c>
      <c r="C9" s="171">
        <f t="shared" si="0"/>
        <v>275</v>
      </c>
      <c r="D9" s="172">
        <v>275</v>
      </c>
      <c r="E9" s="172"/>
      <c r="F9" s="170"/>
    </row>
    <row r="10" spans="1:6" s="173" customFormat="1" ht="40.5" customHeight="1">
      <c r="A10" s="169">
        <v>4</v>
      </c>
      <c r="B10" s="170" t="s">
        <v>206</v>
      </c>
      <c r="C10" s="171">
        <f t="shared" si="0"/>
        <v>1559</v>
      </c>
      <c r="D10" s="172"/>
      <c r="E10" s="172">
        <v>1559</v>
      </c>
      <c r="F10" s="170"/>
    </row>
    <row r="11" spans="1:6" s="173" customFormat="1" ht="40.5" customHeight="1">
      <c r="A11" s="169">
        <v>5</v>
      </c>
      <c r="B11" s="170" t="s">
        <v>207</v>
      </c>
      <c r="C11" s="171">
        <f t="shared" si="0"/>
        <v>56</v>
      </c>
      <c r="D11" s="172">
        <v>56</v>
      </c>
      <c r="E11" s="172"/>
      <c r="F11" s="170"/>
    </row>
    <row r="12" spans="1:6" s="173" customFormat="1" ht="40.5" customHeight="1">
      <c r="A12" s="169">
        <v>6</v>
      </c>
      <c r="B12" s="170" t="s">
        <v>208</v>
      </c>
      <c r="C12" s="171">
        <f t="shared" si="0"/>
        <v>43</v>
      </c>
      <c r="D12" s="172">
        <v>43</v>
      </c>
      <c r="E12" s="172"/>
      <c r="F12" s="170"/>
    </row>
    <row r="13" spans="1:6" s="173" customFormat="1" ht="40.5" customHeight="1">
      <c r="A13" s="169"/>
      <c r="B13" s="170"/>
      <c r="C13" s="171">
        <f t="shared" si="0"/>
        <v>0</v>
      </c>
      <c r="D13" s="172"/>
      <c r="E13" s="172"/>
      <c r="F13" s="170"/>
    </row>
    <row r="14" spans="1:6" s="173" customFormat="1" ht="40.5" customHeight="1">
      <c r="A14" s="170"/>
      <c r="B14" s="170"/>
      <c r="C14" s="171">
        <f t="shared" si="0"/>
        <v>0</v>
      </c>
      <c r="D14" s="174"/>
      <c r="E14" s="174"/>
      <c r="F14" s="170"/>
    </row>
    <row r="15" spans="1:6" s="173" customFormat="1" ht="40.5" customHeight="1">
      <c r="A15" s="170"/>
      <c r="B15" s="170"/>
      <c r="C15" s="171">
        <f t="shared" si="0"/>
        <v>0</v>
      </c>
      <c r="D15" s="174"/>
      <c r="E15" s="174"/>
      <c r="F15" s="170"/>
    </row>
    <row r="16" spans="1:6" s="173" customFormat="1" ht="40.5" customHeight="1">
      <c r="A16" s="170"/>
      <c r="B16" s="170"/>
      <c r="C16" s="171">
        <f t="shared" si="0"/>
        <v>0</v>
      </c>
      <c r="D16" s="174"/>
      <c r="E16" s="174"/>
      <c r="F16" s="170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廖世煊</dc:creator>
  <cp:keywords/>
  <dc:description/>
  <cp:lastModifiedBy>廖世煊</cp:lastModifiedBy>
  <cp:lastPrinted>2018-12-21T08:16:02Z</cp:lastPrinted>
  <dcterms:created xsi:type="dcterms:W3CDTF">2011-01-18T12:36:53Z</dcterms:created>
  <dcterms:modified xsi:type="dcterms:W3CDTF">2018-12-21T08:16:04Z</dcterms:modified>
  <cp:category/>
  <cp:version/>
  <cp:contentType/>
  <cp:contentStatus/>
</cp:coreProperties>
</file>