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00" windowHeight="11640" tabRatio="870" firstSheet="10" activeTab="10"/>
  </bookViews>
  <sheets>
    <sheet name="0000000" sheetId="28" state="veryHidden" r:id="rId1"/>
    <sheet name="2016年以来" sheetId="56" r:id="rId2"/>
    <sheet name="2021年收入表" sheetId="1" r:id="rId3"/>
    <sheet name="2021年支出表" sheetId="57" r:id="rId4"/>
    <sheet name="2021年平衡表" sheetId="18" r:id="rId5"/>
    <sheet name="2021年基金收支表" sheetId="29" r:id="rId6"/>
    <sheet name="2021年民生办实事项目表" sheetId="41" r:id="rId7"/>
    <sheet name="2021年企业扶持奖励资金表" sheetId="42" r:id="rId8"/>
    <sheet name="2022年一般预算收入财力表" sheetId="43" r:id="rId9"/>
    <sheet name="2022年一般预算收入表" sheetId="53" r:id="rId10"/>
    <sheet name="2022年一般预算支出情况表" sheetId="44" r:id="rId11"/>
    <sheet name="2022年一般预算收支平衡表 " sheetId="45" r:id="rId12"/>
    <sheet name="2022年政府性基金收支情况表" sheetId="46" r:id="rId13"/>
    <sheet name="2022年政府性基金收支平衡表" sheetId="47" r:id="rId14"/>
    <sheet name="2022年国有资本经营预算" sheetId="48" r:id="rId15"/>
    <sheet name="2022年社保基金" sheetId="49" r:id="rId16"/>
    <sheet name="2022年县本级专项支出 " sheetId="50" r:id="rId17"/>
    <sheet name="2022年“三保”支出需求情况表" sheetId="39" r:id="rId18"/>
    <sheet name="2022年“三保”支出预算汇总表" sheetId="38" r:id="rId19"/>
    <sheet name="2022年“三保”支出预算财力安排情况表" sheetId="37" r:id="rId20"/>
    <sheet name="2022年“四本”预算收支一览表 " sheetId="55" r:id="rId21"/>
    <sheet name="Sheet2" sheetId="58" r:id="rId22"/>
  </sheets>
  <externalReferences>
    <externalReference r:id="rId23"/>
  </externalReferences>
  <definedNames>
    <definedName name="_xlnm._FilterDatabase" localSheetId="10" hidden="1">'2022年一般预算支出情况表'!$A$1:$E$100</definedName>
    <definedName name="_xlnm._FilterDatabase" localSheetId="17" hidden="1">'2022年“三保”支出需求情况表'!$A$4:$E$29</definedName>
    <definedName name="_xlnm.Print_Area" localSheetId="4">'2021年平衡表'!$A$1:$D$24</definedName>
    <definedName name="_xlnm.Print_Area" localSheetId="19">'2022年“三保”支出预算财力安排情况表'!$A$1:$L$33</definedName>
    <definedName name="_xlnm.Print_Area" localSheetId="18">'2022年“三保”支出预算汇总表'!$A$1:$E$32</definedName>
    <definedName name="_xlnm.Print_Area" localSheetId="10">'2022年一般预算支出情况表'!$A$1:$E$100</definedName>
    <definedName name="_xlnm.Print_Titles" localSheetId="6">'2021年民生办实事项目表'!$2:$5</definedName>
    <definedName name="_xlnm.Print_Titles" localSheetId="17">'2022年“三保”支出需求情况表'!$2:$4</definedName>
    <definedName name="_xlnm.Print_Titles" localSheetId="19">'2022年“三保”支出预算财力安排情况表'!$2:$5</definedName>
    <definedName name="_xlnm.Print_Titles" localSheetId="16">'2022年县本级专项支出 '!$2:$5</definedName>
    <definedName name="_xlnm.Print_Titles" localSheetId="10">'2022年一般预算支出情况表'!$2:$6</definedName>
    <definedName name="_xlnm.Print_Titles" localSheetId="12">'2022年政府性基金收支情况表'!$2:$4</definedName>
  </definedNames>
  <calcPr calcId="144525"/>
</workbook>
</file>

<file path=xl/sharedStrings.xml><?xml version="1.0" encoding="utf-8"?>
<sst xmlns="http://schemas.openxmlformats.org/spreadsheetml/2006/main" count="970" uniqueCount="671">
  <si>
    <t>2016年以来年大田县一般公共预算收入情况表</t>
  </si>
  <si>
    <t>单位：万元</t>
  </si>
  <si>
    <t>年度</t>
  </si>
  <si>
    <t>2016年</t>
  </si>
  <si>
    <t>2017年</t>
  </si>
  <si>
    <t>2018年</t>
  </si>
  <si>
    <t>2019年</t>
  </si>
  <si>
    <t>2020年</t>
  </si>
  <si>
    <t>2021年
（预计数）</t>
  </si>
  <si>
    <t>一、合计</t>
  </si>
  <si>
    <t xml:space="preserve">    1.税收收入</t>
  </si>
  <si>
    <t xml:space="preserve">    2.非税收入</t>
  </si>
  <si>
    <t>税收收入占地方级一般预算收入比重</t>
  </si>
  <si>
    <t>税收收入增幅%</t>
  </si>
  <si>
    <t>地方级收入增幅%</t>
  </si>
  <si>
    <t>五年年均增幅</t>
  </si>
  <si>
    <t>2016年以来大田县一般公共预算支出情况表</t>
  </si>
  <si>
    <t>合计</t>
  </si>
  <si>
    <t>一、一般公共服务支出</t>
  </si>
  <si>
    <t>二、外交支出</t>
  </si>
  <si>
    <t>三、国防支出</t>
  </si>
  <si>
    <t>四、公共安全支出</t>
  </si>
  <si>
    <t>五、教育支出</t>
  </si>
  <si>
    <t>六、科学技术支出</t>
  </si>
  <si>
    <t>七、文化旅游体育与传媒支出</t>
  </si>
  <si>
    <t>八、社会保障和就业支出</t>
  </si>
  <si>
    <t>九、卫生健康支出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</si>
  <si>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</si>
  <si>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</si>
  <si>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</si>
  <si>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</si>
  <si>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</si>
  <si>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</si>
  <si>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</si>
  <si>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</si>
  <si>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</si>
  <si>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</si>
  <si>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</si>
  <si>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</si>
  <si>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二十二、其他支出</t>
  </si>
  <si>
    <t>二十三、债务付息支出</t>
  </si>
  <si>
    <t>二十四、债务发行费用支出</t>
  </si>
  <si>
    <t>增幅%</t>
  </si>
  <si>
    <t>附表一</t>
  </si>
  <si>
    <t>2021年全县一般公共预算收入完成情况表</t>
  </si>
  <si>
    <t xml:space="preserve">       单位：万元</t>
  </si>
  <si>
    <t>项        目</t>
  </si>
  <si>
    <t>年初预算数</t>
  </si>
  <si>
    <t>调整预算数</t>
  </si>
  <si>
    <t>全年收入预计完成数</t>
  </si>
  <si>
    <t>上年同期数</t>
  </si>
  <si>
    <t>比上年同期</t>
  </si>
  <si>
    <t>金额</t>
  </si>
  <si>
    <t>占年初预算（%）</t>
  </si>
  <si>
    <t>增减数</t>
  </si>
  <si>
    <t>增减（%）</t>
  </si>
  <si>
    <t>合    计</t>
  </si>
  <si>
    <t>（一）税收收入</t>
  </si>
  <si>
    <t xml:space="preserve">       增值税</t>
  </si>
  <si>
    <t xml:space="preserve">       企业所得税</t>
  </si>
  <si>
    <t xml:space="preserve">       个人所得税</t>
  </si>
  <si>
    <t xml:space="preserve">       资源税</t>
  </si>
  <si>
    <t xml:space="preserve">       城市维护建设税</t>
  </si>
  <si>
    <t xml:space="preserve">       房产税</t>
  </si>
  <si>
    <t xml:space="preserve">       印花税</t>
  </si>
  <si>
    <t xml:space="preserve">       城镇土地使用税</t>
  </si>
  <si>
    <t xml:space="preserve">       土地增值税</t>
  </si>
  <si>
    <t xml:space="preserve">       车船税</t>
  </si>
  <si>
    <t xml:space="preserve">       耕地占用税</t>
  </si>
  <si>
    <t xml:space="preserve">       契税</t>
  </si>
  <si>
    <t xml:space="preserve">       烟叶税</t>
  </si>
  <si>
    <t xml:space="preserve">       环保税</t>
  </si>
  <si>
    <t xml:space="preserve">       其他税收</t>
  </si>
  <si>
    <t>（二）非税收入</t>
  </si>
  <si>
    <t xml:space="preserve">       专项收入</t>
  </si>
  <si>
    <t xml:space="preserve">       行政事业性收费收入</t>
  </si>
  <si>
    <t xml:space="preserve">       罚没收入</t>
  </si>
  <si>
    <t xml:space="preserve">        国有资源（资产）有偿使用收入</t>
  </si>
  <si>
    <t xml:space="preserve">       政府住房基金收入</t>
  </si>
  <si>
    <t xml:space="preserve">       其他收入</t>
  </si>
  <si>
    <t>附表二</t>
  </si>
  <si>
    <t>2021年全县一般公共预算支出情况表</t>
  </si>
  <si>
    <t xml:space="preserve">         单位：万元</t>
  </si>
  <si>
    <t xml:space="preserve">    项    目</t>
  </si>
  <si>
    <t>调整数</t>
  </si>
  <si>
    <t>调整后预算数</t>
  </si>
  <si>
    <t>全年预计完成数</t>
  </si>
  <si>
    <t>备注</t>
  </si>
  <si>
    <t>总计</t>
  </si>
  <si>
    <t>占年度调整预算（%）</t>
  </si>
  <si>
    <t>增减
（%）</t>
  </si>
  <si>
    <t>本级财力</t>
  </si>
  <si>
    <t>上级补助</t>
  </si>
  <si>
    <t>债券资金</t>
  </si>
  <si>
    <t>上年结转</t>
  </si>
  <si>
    <t xml:space="preserve"> 合    计</t>
  </si>
  <si>
    <t>一般公共服务支出</t>
  </si>
  <si>
    <t>年终绩效等预留调剂</t>
  </si>
  <si>
    <t>国防支出</t>
  </si>
  <si>
    <t>公共安全支出</t>
  </si>
  <si>
    <t>教育支出</t>
  </si>
  <si>
    <t>增人增资、文明奖、综治奖、年终绩效、离退休人员过节费预留中调剂</t>
  </si>
  <si>
    <t>科学技术支出</t>
  </si>
  <si>
    <t>文化旅游体育与传媒支出</t>
  </si>
  <si>
    <t>社会保障和就业支出</t>
  </si>
  <si>
    <t>卫生健康支出</t>
  </si>
  <si>
    <t>奖金调剂支出840万元</t>
  </si>
  <si>
    <t>节能环保支出</t>
  </si>
  <si>
    <t>城乡社区支出</t>
  </si>
  <si>
    <t>从县本级ppp项目专项中调剂</t>
  </si>
  <si>
    <t>农林水支出</t>
  </si>
  <si>
    <t>年终奖金等调剂1616万元、偿债基金调剂（异地搬迁还本付息）、增人增资调剂等等</t>
  </si>
  <si>
    <t>交通运输支出</t>
  </si>
  <si>
    <t>奖金调剂343万元</t>
  </si>
  <si>
    <t>资源勘探工业信息等支出</t>
  </si>
  <si>
    <t>商业服务业等支出</t>
  </si>
  <si>
    <t>金融支出</t>
  </si>
  <si>
    <t>自然资源海洋气象等支出</t>
  </si>
  <si>
    <t>奖金调剂支出375万元</t>
  </si>
  <si>
    <t>住房保障支出</t>
  </si>
  <si>
    <t>粮油物质储备支出</t>
  </si>
  <si>
    <t>灾害防治及应急管理支出</t>
  </si>
  <si>
    <t>预备费</t>
  </si>
  <si>
    <t>其他支出</t>
  </si>
  <si>
    <t>年终绩效、文明奖、综治奖等预留、增人增资预留、PPP项目专项等县本级专项调剂支出</t>
  </si>
  <si>
    <t>债务付息支出</t>
  </si>
  <si>
    <t>债务发行费用支出</t>
  </si>
  <si>
    <t>附表三</t>
  </si>
  <si>
    <t>2021年全县及本级一般公共预算收支平衡表</t>
  </si>
  <si>
    <t xml:space="preserve">      单位：万元</t>
  </si>
  <si>
    <t>项      目</t>
  </si>
  <si>
    <t>全县</t>
  </si>
  <si>
    <t>其中：</t>
  </si>
  <si>
    <t>县本级</t>
  </si>
  <si>
    <t>乡镇</t>
  </si>
  <si>
    <t>一、年度总财力（1-2）</t>
  </si>
  <si>
    <t xml:space="preserve">   1.收入合计[⑴+⑵+⑶+⑷+⑸+⑹]</t>
  </si>
  <si>
    <t xml:space="preserve">        ⑴一般公共预算收入</t>
  </si>
  <si>
    <t>乡镇=烟叶税1026万元-东风农场37万元=989万元</t>
  </si>
  <si>
    <t xml:space="preserve">        ⑵税收返还及转移支付补助收入</t>
  </si>
  <si>
    <t xml:space="preserve">        ⑶省市共同财政事权及专项转移支付收入</t>
  </si>
  <si>
    <t xml:space="preserve">        ⑷债券转贷收入</t>
  </si>
  <si>
    <t xml:space="preserve">        ⑸调入资金</t>
  </si>
  <si>
    <t xml:space="preserve">        ⑹预算稳定调节基金</t>
  </si>
  <si>
    <t xml:space="preserve">        ⑺乡（镇）上解收入</t>
  </si>
  <si>
    <t>烟叶上解989*65%=643
预算外上解125（均溪15、太华25、上京25、广平15、建设15、前坪15、奇韬15）
民政低保负担上解270.0411万元（均溪10%：299358、石牌5%：80081、济阳5%：60495、上京15%：244371、太华15%：443574、建设15%：458577、广平15%：491913、奇韬15%：191268、文江10%：240722、前坪15%：153036、农场10%;37016)</t>
  </si>
  <si>
    <t xml:space="preserve">   2.上解上级（补助乡镇）支出合计[⑴+⑵+⑶]</t>
  </si>
  <si>
    <t xml:space="preserve">        ⑴体制上解支出</t>
  </si>
  <si>
    <t xml:space="preserve">        ⑵专项上解支出</t>
  </si>
  <si>
    <t xml:space="preserve">        ⑶补助乡（镇）支出</t>
  </si>
  <si>
    <t>二、上年结转</t>
  </si>
  <si>
    <t>三、支出合计[⑴+⑵]</t>
  </si>
  <si>
    <t xml:space="preserve">    ⑴一般公共预算支出</t>
  </si>
  <si>
    <t xml:space="preserve">    ⑵债券还本支出</t>
  </si>
  <si>
    <t>四、结转下年支出[一加二减三、五项]</t>
  </si>
  <si>
    <t>五、净结余[一加二项减三、四项]</t>
  </si>
  <si>
    <t>附表四</t>
  </si>
  <si>
    <t>2021年全县政府性基金收支完成情况表</t>
  </si>
  <si>
    <t xml:space="preserve">           单位：万元</t>
  </si>
  <si>
    <t>收      入</t>
  </si>
  <si>
    <t>支      出</t>
  </si>
  <si>
    <t>项    目</t>
  </si>
  <si>
    <t>预计完成数</t>
  </si>
  <si>
    <t>散装水泥专项资金收入</t>
  </si>
  <si>
    <t>散装水泥专项资金支出</t>
  </si>
  <si>
    <t>小型水库移民扶助基金收入</t>
  </si>
  <si>
    <t>小型水库移民扶助基金支出</t>
  </si>
  <si>
    <t>新增建设用地土地有偿使用费收入</t>
  </si>
  <si>
    <t>新增建设用地土地有偿使用费支出</t>
  </si>
  <si>
    <t>大中型水库库区基金收入</t>
  </si>
  <si>
    <t>大中型水库库区基金支出</t>
  </si>
  <si>
    <t>大中型水库移民后期扶持基金收入</t>
  </si>
  <si>
    <t>大中型水库移民后期扶持基金支出</t>
  </si>
  <si>
    <t>国有土地收益基金收入</t>
  </si>
  <si>
    <t>国有土地收益基金支出</t>
  </si>
  <si>
    <t>国有土地使用权出让金收入</t>
  </si>
  <si>
    <t>国有土地使用权出让金支出</t>
  </si>
  <si>
    <t>彩票公益金收入</t>
  </si>
  <si>
    <t>彩票公益金安排的支出</t>
  </si>
  <si>
    <t>农业土地开发资金收入</t>
  </si>
  <si>
    <t>农业土地开发资金支出</t>
  </si>
  <si>
    <t>国家重大水利工程建设基金收入</t>
  </si>
  <si>
    <t>国家重大水利工程建设基金支出</t>
  </si>
  <si>
    <t>城市基础设施配套费收入</t>
  </si>
  <si>
    <t>城市基础设施配套费支出</t>
  </si>
  <si>
    <t>其他政府性基金收入</t>
  </si>
  <si>
    <t>其他政府性基金支出</t>
  </si>
  <si>
    <t>污水处理费</t>
  </si>
  <si>
    <t>债务付息支出及发行费支出</t>
  </si>
  <si>
    <t>专项债券转贷收入安排的支出</t>
  </si>
  <si>
    <t>附表五</t>
  </si>
  <si>
    <t>2021年主要民生项目、办实事项目资金拨付情况表</t>
  </si>
  <si>
    <t xml:space="preserve">                  单位：万元</t>
  </si>
  <si>
    <t>序号</t>
  </si>
  <si>
    <t>其中</t>
  </si>
  <si>
    <t>省以上补</t>
  </si>
  <si>
    <t>市补</t>
  </si>
  <si>
    <t>县配套</t>
  </si>
  <si>
    <t>城镇企业职工养老保险</t>
  </si>
  <si>
    <t>城乡居民社会养老保险</t>
  </si>
  <si>
    <t>农村居民最低生活保障</t>
  </si>
  <si>
    <t>城市居民最低生活保障</t>
  </si>
  <si>
    <t>优抚对象和革命“五老”人员生活保障</t>
  </si>
  <si>
    <t>农业支持保护补贴</t>
  </si>
  <si>
    <t>成品油价格改革财政补贴</t>
  </si>
  <si>
    <t>水稻种植保险保费补贴</t>
  </si>
  <si>
    <t>农机购置补贴</t>
  </si>
  <si>
    <t>库区移民后期扶持</t>
  </si>
  <si>
    <t>村运转经费</t>
  </si>
  <si>
    <t>社区居委会运转经费</t>
  </si>
  <si>
    <t>村级计生社保协管员津贴</t>
  </si>
  <si>
    <t>村级农民技术员津贴</t>
  </si>
  <si>
    <t>村级文化协管员津贴</t>
  </si>
  <si>
    <t>村级治安协管员津贴</t>
  </si>
  <si>
    <t>乡村医生津贴</t>
  </si>
  <si>
    <t>村级计生协会会长津贴</t>
  </si>
  <si>
    <t>村级妇代会主任津贴</t>
  </si>
  <si>
    <t>村级团支部书记津贴</t>
  </si>
  <si>
    <t>计生小组长</t>
  </si>
  <si>
    <t>村级民兵营长津贴</t>
  </si>
  <si>
    <t>义务教育阶段学生免除学杂费</t>
  </si>
  <si>
    <t>义务教育阶段免费教科书</t>
  </si>
  <si>
    <t>城乡低保家庭普通高中学生助学金</t>
  </si>
  <si>
    <t>中等职业学校助学金</t>
  </si>
  <si>
    <t>中等职业学校免学费</t>
  </si>
  <si>
    <t>学前教育补贴</t>
  </si>
  <si>
    <t>计划生育“四术”费</t>
  </si>
  <si>
    <t>农村部分计划生育家庭奖励扶助</t>
  </si>
  <si>
    <t>城乡居民医疗保险</t>
  </si>
  <si>
    <t>城乡医疗救助</t>
  </si>
  <si>
    <t>乡（镇）卫技人员补贴</t>
  </si>
  <si>
    <t>国家基本药物零差率销售财政补偿</t>
  </si>
  <si>
    <t>自然灾害公众责任保险</t>
  </si>
  <si>
    <t>重度残疾人生活救助和困难补助</t>
  </si>
  <si>
    <t>保障性安居工程建设</t>
  </si>
  <si>
    <t>县级涉法涉诉救助资金</t>
  </si>
  <si>
    <t>村级公益事业建设一事一议财政奖补</t>
  </si>
  <si>
    <t>一事一议乡村振兴示范村补助资金</t>
  </si>
  <si>
    <t>村干部养老保险补助经费</t>
  </si>
  <si>
    <t>离任村主干补助经费</t>
  </si>
  <si>
    <t>自然灾害生活救助资金</t>
  </si>
  <si>
    <t>改善城乡教育基础设施</t>
  </si>
  <si>
    <t>公立医疗机构医疗设备购置更新</t>
  </si>
  <si>
    <t>历史文化传承与保护</t>
  </si>
  <si>
    <t>完善公共体育服务工程</t>
  </si>
  <si>
    <t>推进农村公路基础设施建设</t>
  </si>
  <si>
    <t>水土流失治理工程</t>
  </si>
  <si>
    <t>社会治安视频监控系统建设</t>
  </si>
  <si>
    <t>扶持壮大村级集体经济补助资金</t>
  </si>
  <si>
    <t>附表六</t>
  </si>
  <si>
    <t>2021年兑现企业扶持奖励资金情况表</t>
  </si>
  <si>
    <t>中央</t>
  </si>
  <si>
    <t>省级</t>
  </si>
  <si>
    <t>市级</t>
  </si>
  <si>
    <t>县级</t>
  </si>
  <si>
    <t>淘汰落后产能资金金</t>
  </si>
  <si>
    <t>节能与技改资金</t>
  </si>
  <si>
    <t>优惠政策资金</t>
  </si>
  <si>
    <t>普惠金融资金</t>
  </si>
  <si>
    <t>外贸专项资金</t>
  </si>
  <si>
    <t>入规奖励</t>
  </si>
  <si>
    <t>贷款贴息</t>
  </si>
  <si>
    <t>科技项目补助</t>
  </si>
  <si>
    <t>增产增效</t>
  </si>
  <si>
    <t>附表七</t>
  </si>
  <si>
    <t>2022年全县财政一般公共预算可支配财力情况表</t>
  </si>
  <si>
    <t>项目</t>
  </si>
  <si>
    <t>一般预算</t>
  </si>
  <si>
    <t>一、全县一般公共预算财力</t>
  </si>
  <si>
    <t xml:space="preserve">  （一）一般公共财政收入</t>
  </si>
  <si>
    <t>按3%增长</t>
  </si>
  <si>
    <t xml:space="preserve">  （二）一般性转移支付收入</t>
  </si>
  <si>
    <t xml:space="preserve">         1.返还性收入</t>
  </si>
  <si>
    <t xml:space="preserve">         2.均衡性转移支付补助收入</t>
  </si>
  <si>
    <t xml:space="preserve">         3.县级基本财力保障机制奖补资金收入</t>
  </si>
  <si>
    <t xml:space="preserve">         4.结算补助收入</t>
  </si>
  <si>
    <t xml:space="preserve">         5.成品油税费改革转移支付补助收入</t>
  </si>
  <si>
    <t xml:space="preserve">         6.基层公检法司转移支付收入</t>
  </si>
  <si>
    <t xml:space="preserve">         7.义务教育等转移支付收入</t>
  </si>
  <si>
    <t xml:space="preserve">         8.重点生态功能区转移支付补助 </t>
  </si>
  <si>
    <t xml:space="preserve">         9.其他一般性转移支付收入</t>
  </si>
  <si>
    <t xml:space="preserve">  （三）共同财政事权及专项转移支付收入</t>
  </si>
  <si>
    <t xml:space="preserve">  （四）一般债券转贷收入</t>
  </si>
  <si>
    <t xml:space="preserve">  （五）上解支出</t>
  </si>
  <si>
    <t xml:space="preserve">         1.体制上解支出</t>
  </si>
  <si>
    <t xml:space="preserve">         2.专项上解支出</t>
  </si>
  <si>
    <t xml:space="preserve">  （六）地方政府债券还本支出</t>
  </si>
  <si>
    <t>2022年应还一般债本金46982万元，60%再融资，40%财力承担</t>
  </si>
  <si>
    <t>二、扣除乡镇县本级财力</t>
  </si>
  <si>
    <t>扣除乡镇15700万元</t>
  </si>
  <si>
    <t>三、扣除专项、债券转贷收入后全县财力</t>
  </si>
  <si>
    <t>四、扣除专项、债券转贷收入后县本级财力</t>
  </si>
  <si>
    <t>附表八</t>
  </si>
  <si>
    <t>2022年一般公共预算收入情况表</t>
  </si>
  <si>
    <t>2021年预计完成数</t>
  </si>
  <si>
    <t>2022年预算数</t>
  </si>
  <si>
    <t>其中：乡镇</t>
  </si>
  <si>
    <t>收入合计</t>
  </si>
  <si>
    <t>一、税收收入</t>
  </si>
  <si>
    <t xml:space="preserve">    增值税</t>
  </si>
  <si>
    <t xml:space="preserve">    企业所得税</t>
  </si>
  <si>
    <t xml:space="preserve">    个人所得税</t>
  </si>
  <si>
    <t xml:space="preserve">    资源税</t>
  </si>
  <si>
    <t xml:space="preserve">    城市维护建设税</t>
  </si>
  <si>
    <t xml:space="preserve">    房产税</t>
  </si>
  <si>
    <t xml:space="preserve">    印花税</t>
  </si>
  <si>
    <t xml:space="preserve">    城镇土地使用税</t>
  </si>
  <si>
    <t xml:space="preserve">    土地增值税</t>
  </si>
  <si>
    <t xml:space="preserve">    车船税</t>
  </si>
  <si>
    <t xml:space="preserve">    耕地占用税</t>
  </si>
  <si>
    <t xml:space="preserve">    契税</t>
  </si>
  <si>
    <t xml:space="preserve">    烟叶税</t>
  </si>
  <si>
    <t xml:space="preserve">    环境保护税</t>
  </si>
  <si>
    <t xml:space="preserve">    其他税收收入</t>
  </si>
  <si>
    <t>二、非税收入</t>
  </si>
  <si>
    <t xml:space="preserve">    专项收入</t>
  </si>
  <si>
    <t xml:space="preserve">    行政事业性收费收入</t>
  </si>
  <si>
    <t xml:space="preserve">    罚没收入</t>
  </si>
  <si>
    <t xml:space="preserve">    国有资源（资产）有偿使用收入</t>
  </si>
  <si>
    <t xml:space="preserve">    政府住房基金收入</t>
  </si>
  <si>
    <t xml:space="preserve">    其他收入</t>
  </si>
  <si>
    <t>附表九</t>
  </si>
  <si>
    <t>2022年全县一般公共预算支出情况表</t>
  </si>
  <si>
    <t>2022年度</t>
  </si>
  <si>
    <t>项     目</t>
  </si>
  <si>
    <t>2021年</t>
  </si>
  <si>
    <t>与21年相比增减</t>
  </si>
  <si>
    <t>一、工资性支出</t>
  </si>
  <si>
    <t xml:space="preserve">         1.工资</t>
  </si>
  <si>
    <t xml:space="preserve">         2.干部年终绩效、文明奖、离退休过节费及综治平安预留</t>
  </si>
  <si>
    <t xml:space="preserve">         3.增人增资及抚恤金预留</t>
  </si>
  <si>
    <t>二、社会保障支出</t>
  </si>
  <si>
    <t xml:space="preserve">         1.社会保障缴费及住房公积金</t>
  </si>
  <si>
    <t xml:space="preserve">         2.机关养老保险缺口补助(20-21职业年金利息、档差）</t>
  </si>
  <si>
    <t xml:space="preserve">         3.其他社会保障支出（离退休、生活补助、助学金、村干部报酬等）</t>
  </si>
  <si>
    <t>三、商品和服务支出（含中小学定额及工会费）</t>
  </si>
  <si>
    <t>四、法定、政府出台及县配套等支出</t>
  </si>
  <si>
    <t xml:space="preserve">    （1）利息</t>
  </si>
  <si>
    <t xml:space="preserve">         1.地方政府债券利息及信息服务费用</t>
  </si>
  <si>
    <t xml:space="preserve">         2.债务发行费用</t>
  </si>
  <si>
    <t xml:space="preserve">         3.偿债基金</t>
  </si>
  <si>
    <t xml:space="preserve">    （2）民生配套支出</t>
  </si>
  <si>
    <t xml:space="preserve">         1.城乡居民医疗保险县级配套</t>
  </si>
  <si>
    <t xml:space="preserve">         2.城乡居民养老保险县级配套</t>
  </si>
  <si>
    <t xml:space="preserve">         3.公共卫生县配套、疫情防控</t>
  </si>
  <si>
    <t xml:space="preserve">         4.城乡居民医疗救助县级配套</t>
  </si>
  <si>
    <t xml:space="preserve">         5.城乡居民医疗意外伤害补充保险</t>
  </si>
  <si>
    <t xml:space="preserve">         6.特殊人员医疗补助</t>
  </si>
  <si>
    <t xml:space="preserve">         7.最低生活保障</t>
  </si>
  <si>
    <t xml:space="preserve">         8.农村特困人员救助供养支出</t>
  </si>
  <si>
    <t xml:space="preserve">         9.残疾人生活和护理补贴</t>
  </si>
  <si>
    <t xml:space="preserve">         10.班主任津贴</t>
  </si>
  <si>
    <t xml:space="preserve">         11.一事一议县级配套</t>
  </si>
  <si>
    <t xml:space="preserve">         12.义务兵优待金</t>
  </si>
  <si>
    <t xml:space="preserve">         13.财政对工伤保险基金的补助</t>
  </si>
  <si>
    <t xml:space="preserve">         14.退役士兵地方经济补偿金</t>
  </si>
  <si>
    <t xml:space="preserve">         15.创业担保贷款贴息</t>
  </si>
  <si>
    <t xml:space="preserve">         16.五中省一级达标校</t>
  </si>
  <si>
    <t xml:space="preserve">         17.乡医津贴及保险</t>
  </si>
  <si>
    <t xml:space="preserve">         18.其他民生配套</t>
  </si>
  <si>
    <t xml:space="preserve">    （3）其他市政运转及政策性支出</t>
  </si>
  <si>
    <t xml:space="preserve">         1.城市生活垃圾处理费</t>
  </si>
  <si>
    <t xml:space="preserve">         2.污水处理费</t>
  </si>
  <si>
    <t xml:space="preserve">         3.粮食政策性补贴</t>
  </si>
  <si>
    <t xml:space="preserve">         4.援疆、援藏</t>
  </si>
  <si>
    <t>援疆143万元、援藏47万元</t>
  </si>
  <si>
    <t xml:space="preserve">         5.民兵事业费</t>
  </si>
  <si>
    <t>五、部门上缴收入中安排相关支出</t>
  </si>
  <si>
    <t xml:space="preserve">    （1）罚没收入、行政事业性收费、专项收入和国有收益</t>
  </si>
  <si>
    <t xml:space="preserve">         1.公安局</t>
  </si>
  <si>
    <t xml:space="preserve">         2.教育系统</t>
  </si>
  <si>
    <t xml:space="preserve">         3.林业局</t>
  </si>
  <si>
    <t xml:space="preserve">         4.交警</t>
  </si>
  <si>
    <t xml:space="preserve">         5.自然资源局</t>
  </si>
  <si>
    <t xml:space="preserve">         6.市场监督局</t>
  </si>
  <si>
    <t xml:space="preserve">         7.纪委</t>
  </si>
  <si>
    <t xml:space="preserve">         8.融媒体中心</t>
  </si>
  <si>
    <t xml:space="preserve">         9.工信局</t>
  </si>
  <si>
    <t xml:space="preserve">         10.生态执法局</t>
  </si>
  <si>
    <t xml:space="preserve">         11.应急管理局</t>
  </si>
  <si>
    <t xml:space="preserve">         12.交通局</t>
  </si>
  <si>
    <t xml:space="preserve">         13.住建局</t>
  </si>
  <si>
    <t xml:space="preserve">         14.城市管理局</t>
  </si>
  <si>
    <t xml:space="preserve">         15.文旅局</t>
  </si>
  <si>
    <t xml:space="preserve">         16.水利局</t>
  </si>
  <si>
    <t xml:space="preserve">         17.疾控中心</t>
  </si>
  <si>
    <t xml:space="preserve">         18.农业农村局</t>
  </si>
  <si>
    <t xml:space="preserve">         19.人社局</t>
  </si>
  <si>
    <t xml:space="preserve">         20.党校</t>
  </si>
  <si>
    <t xml:space="preserve">         21.卫健局</t>
  </si>
  <si>
    <t xml:space="preserve">         22.卫生监督所</t>
  </si>
  <si>
    <t xml:space="preserve">    （2）事业单位经营支出</t>
  </si>
  <si>
    <t xml:space="preserve">    （3）上缴上级支出</t>
  </si>
  <si>
    <t>六、部门业务费、项目经费</t>
  </si>
  <si>
    <t xml:space="preserve">         1. 自然资源管理专项、矿业流通服务中心、不动产登记中心经费等</t>
  </si>
  <si>
    <t xml:space="preserve">         2.原县医院、中医院、妇幼设备购置及贴息补助</t>
  </si>
  <si>
    <t xml:space="preserve">         3.出口奖励金</t>
  </si>
  <si>
    <t xml:space="preserve">         4.公务用车服务更新、平台管理</t>
  </si>
  <si>
    <t xml:space="preserve">         5.巡察、办案经费</t>
  </si>
  <si>
    <t xml:space="preserve">         6.基层卫生基层设施建设补助</t>
  </si>
  <si>
    <t xml:space="preserve">         7.人大代表及政协委员活动经费</t>
  </si>
  <si>
    <t xml:space="preserve">         8.农村自然灾害预警系统</t>
  </si>
  <si>
    <t xml:space="preserve">         9.其他部门业务费、项目经费</t>
  </si>
  <si>
    <t>七、政府PPP项目支出责任</t>
  </si>
  <si>
    <t xml:space="preserve">         1.鸭蛋山非正规填埋场</t>
  </si>
  <si>
    <t xml:space="preserve">         2.体育馆</t>
  </si>
  <si>
    <t xml:space="preserve">         3.中医院</t>
  </si>
  <si>
    <t xml:space="preserve">         4.园区</t>
  </si>
  <si>
    <t xml:space="preserve">         5.教育提升</t>
  </si>
  <si>
    <t>八、预备费及专项</t>
  </si>
  <si>
    <t xml:space="preserve">         1.预备费</t>
  </si>
  <si>
    <t xml:space="preserve">         2.人才基金</t>
  </si>
  <si>
    <t>科技三项费用200万元、教育质量奖励300万元、其他人才基金800万元</t>
  </si>
  <si>
    <t xml:space="preserve">         3.重点项目及产业发展专项</t>
  </si>
  <si>
    <t>重点项目建设经费500万元、第三产业发展专项（含电商、货运、文化、个私等）270万元</t>
  </si>
  <si>
    <t xml:space="preserve">         4.其他项目</t>
  </si>
  <si>
    <t xml:space="preserve">          ①财税征管经费</t>
  </si>
  <si>
    <t xml:space="preserve">          ②教育费附加支出</t>
  </si>
  <si>
    <t xml:space="preserve">          ③招商引资经费</t>
  </si>
  <si>
    <t xml:space="preserve">          ④会议费</t>
  </si>
  <si>
    <t xml:space="preserve">          ⑤纪委工作经费</t>
  </si>
  <si>
    <t xml:space="preserve">          ⑥党建工作经费</t>
  </si>
  <si>
    <t>九、共同财政事权及专项转移支付收入</t>
  </si>
  <si>
    <t>附表十</t>
  </si>
  <si>
    <t>2022年全县财政一般公共预算收支平衡情况表</t>
  </si>
  <si>
    <t>年度财力合计</t>
  </si>
  <si>
    <t>一、一般公共预算收入</t>
  </si>
  <si>
    <t>其中：乡镇烟草收入1050万元</t>
  </si>
  <si>
    <t>二、一般性转移支付收入</t>
  </si>
  <si>
    <t>三、共同财政事权及专项转移支付收入</t>
  </si>
  <si>
    <t>四、一般债券转贷收入</t>
  </si>
  <si>
    <t>五、调入资金</t>
  </si>
  <si>
    <t xml:space="preserve">    1.基金调入</t>
  </si>
  <si>
    <t xml:space="preserve">    2.国有资本经营调入</t>
  </si>
  <si>
    <t xml:space="preserve">    3.其他调入</t>
  </si>
  <si>
    <t>六、乡镇上解收入</t>
  </si>
  <si>
    <t>七、动用预算稳定调节基金</t>
  </si>
  <si>
    <t>八、上解支出</t>
  </si>
  <si>
    <t xml:space="preserve">     1.体制上解支出</t>
  </si>
  <si>
    <t xml:space="preserve">     2.专项上解支出</t>
  </si>
  <si>
    <t xml:space="preserve">     3.补助乡镇支出</t>
  </si>
  <si>
    <t>九、地方政府债券还本支出</t>
  </si>
  <si>
    <t>支出合计</t>
  </si>
  <si>
    <t xml:space="preserve">     1.一般公共预算支出</t>
  </si>
  <si>
    <t xml:space="preserve">     2.省市共同财政事权及专项转移支付支出</t>
  </si>
  <si>
    <t xml:space="preserve">     3.一般债券转贷收入安排的支出</t>
  </si>
  <si>
    <t>结转下年</t>
  </si>
  <si>
    <t>附表十一</t>
  </si>
  <si>
    <t>2022年政府性基金收支情况表</t>
  </si>
  <si>
    <t>一、政府性基金收入</t>
  </si>
  <si>
    <t xml:space="preserve">    （一）土地出让金收入</t>
  </si>
  <si>
    <t xml:space="preserve">        1.土地开发收入</t>
  </si>
  <si>
    <t xml:space="preserve">         ①工业用地</t>
  </si>
  <si>
    <t xml:space="preserve">         ②商业用地</t>
  </si>
  <si>
    <t xml:space="preserve">           当年度预计收入</t>
  </si>
  <si>
    <t>包含（坪尾仑小区、虎母顶、原麻纺厂地块四期、东坑垅北侧、小青垵、板洋洋头小区二期、原石凤水泥厂片区宗地三期、枫坑垅、赤岩山路24号片区）</t>
  </si>
  <si>
    <t xml:space="preserve">           以前年度在当年缴库数</t>
  </si>
  <si>
    <t xml:space="preserve">        2.旧村复垦交易使用费收入</t>
  </si>
  <si>
    <t xml:space="preserve">   （二）城市基础设施配套费收入</t>
  </si>
  <si>
    <t xml:space="preserve">   （三）污水处理费收入</t>
  </si>
  <si>
    <t xml:space="preserve">   （四）体育彩票公益金收入</t>
  </si>
  <si>
    <t xml:space="preserve">   （五）福利彩票公益金收入</t>
  </si>
  <si>
    <t xml:space="preserve">   （六）省市专项补助收入</t>
  </si>
  <si>
    <t xml:space="preserve">   （七）专项债券转贷收入</t>
  </si>
  <si>
    <t>二、政府性基金支出</t>
  </si>
  <si>
    <r>
      <rPr>
        <sz val="11"/>
        <rFont val="宋体"/>
        <charset val="134"/>
        <scheme val="minor"/>
      </rPr>
      <t xml:space="preserve">   （一）</t>
    </r>
    <r>
      <rPr>
        <sz val="11"/>
        <color indexed="8"/>
        <rFont val="宋体"/>
        <charset val="134"/>
        <scheme val="minor"/>
      </rPr>
      <t>土地出让金安排的支出</t>
    </r>
  </si>
  <si>
    <t xml:space="preserve">        1.土地开发支出</t>
  </si>
  <si>
    <t>含库区经费6万元、收储中心3万元、工业用地等</t>
  </si>
  <si>
    <t xml:space="preserve">        2.补偿支出</t>
  </si>
  <si>
    <t xml:space="preserve">        3.债务利息支出</t>
  </si>
  <si>
    <t xml:space="preserve">        4.兑现招商引资奖励经费</t>
  </si>
  <si>
    <t>企业股500万元、经建建筑业奖补500万元、现代物流业奖补200万元</t>
  </si>
  <si>
    <t xml:space="preserve">        5.工业发展专项</t>
  </si>
  <si>
    <r>
      <rPr>
        <sz val="11"/>
        <rFont val="宋体"/>
        <charset val="134"/>
        <scheme val="minor"/>
      </rPr>
      <t xml:space="preserve">   </t>
    </r>
    <r>
      <rPr>
        <sz val="11"/>
        <color rgb="FF000000"/>
        <rFont val="宋体"/>
        <charset val="134"/>
        <scheme val="minor"/>
      </rPr>
      <t>（二）其他土地使用权出让收入安排的支出</t>
    </r>
  </si>
  <si>
    <t xml:space="preserve">        1.旧村复垦项目补助资金</t>
  </si>
  <si>
    <t xml:space="preserve">        2.乡村振兴项目</t>
  </si>
  <si>
    <t>农村人居环境整治裸房整治1000万元、现代农业950万元（其中：茶产业650万元）、水土流失治理1000万元、乡村振兴县级配套705万元、烟草支出450万元、河长制200万元、衔接推进乡村振兴补助资金1300万元</t>
  </si>
  <si>
    <t xml:space="preserve">        3.农村公路改造提升养护客运等支出</t>
  </si>
  <si>
    <t xml:space="preserve">        4.自然资源管理专项、矿业流通服务中心、不动产登记中心经费及项目</t>
  </si>
  <si>
    <t xml:space="preserve">        5.牲畜定点屠宰厂项目工程经费</t>
  </si>
  <si>
    <t xml:space="preserve">        6.老旧小区改造县级配套</t>
  </si>
  <si>
    <t xml:space="preserve">        7.铁路支出</t>
  </si>
  <si>
    <t xml:space="preserve">        8.存量收储地块管护费用</t>
  </si>
  <si>
    <t xml:space="preserve">   （三）城市基础设施配套费支出</t>
  </si>
  <si>
    <t xml:space="preserve">   （四）体育彩票公益金支出</t>
  </si>
  <si>
    <t xml:space="preserve">   （五）福利彩票公益金支出</t>
  </si>
  <si>
    <t xml:space="preserve">   （六）省市专项补助支出</t>
  </si>
  <si>
    <t xml:space="preserve">   （七）专项债券转贷收入安排的支出</t>
  </si>
  <si>
    <t>附表十二</t>
  </si>
  <si>
    <t>2022年政府性基金收支平衡情况表</t>
  </si>
  <si>
    <t xml:space="preserve">   1.土地出让金收入</t>
  </si>
  <si>
    <t xml:space="preserve">   2.城市基础设施配套费收入</t>
  </si>
  <si>
    <t xml:space="preserve">   3.污水处理费收入</t>
  </si>
  <si>
    <t xml:space="preserve">   4.体育彩票公益金收入</t>
  </si>
  <si>
    <t xml:space="preserve">   5.福利彩票公益金收入</t>
  </si>
  <si>
    <t>二、专项补助收入</t>
  </si>
  <si>
    <t>三、专项债券转贷收入</t>
  </si>
  <si>
    <t>四、归还专项债券还本支出</t>
  </si>
  <si>
    <t>还本总额1208万元</t>
  </si>
  <si>
    <t>五、调出资金</t>
  </si>
  <si>
    <t>一、政府性基金支出</t>
  </si>
  <si>
    <r>
      <rPr>
        <sz val="11"/>
        <rFont val="宋体"/>
        <charset val="134"/>
        <scheme val="minor"/>
      </rPr>
      <t xml:space="preserve">   1.</t>
    </r>
    <r>
      <rPr>
        <sz val="11"/>
        <color rgb="FF000000"/>
        <rFont val="宋体"/>
        <charset val="134"/>
        <scheme val="minor"/>
      </rPr>
      <t>土地出让金安排的支出</t>
    </r>
  </si>
  <si>
    <t xml:space="preserve">   2.城市基础设施配套费支出</t>
  </si>
  <si>
    <t xml:space="preserve">   3.体育彩票公益金支出</t>
  </si>
  <si>
    <t xml:space="preserve">   4.福利彩票公益金支出</t>
  </si>
  <si>
    <t>二、专项补助支出</t>
  </si>
  <si>
    <t>三、专项债券转贷收入安排的支出</t>
  </si>
  <si>
    <t>附表十三</t>
  </si>
  <si>
    <t>2022年国有资本经营预算收支情况表</t>
  </si>
  <si>
    <t>上年结余</t>
  </si>
  <si>
    <t>一、国有资本经营收入</t>
  </si>
  <si>
    <t xml:space="preserve">    1.福建兴田城市建设投资有限责任公司</t>
  </si>
  <si>
    <t xml:space="preserve">    2.大田县国有资产投资经营有限责任公司</t>
  </si>
  <si>
    <t>二、转移支付收入</t>
  </si>
  <si>
    <t>一、国有资本经营支出</t>
  </si>
  <si>
    <t xml:space="preserve">    1.国有企业改革成本支出</t>
  </si>
  <si>
    <t xml:space="preserve">    2.公益性设施投资支出</t>
  </si>
  <si>
    <t>二、转移性支出</t>
  </si>
  <si>
    <t xml:space="preserve">    1.调出资金</t>
  </si>
  <si>
    <t>附表十四</t>
  </si>
  <si>
    <t>2022年社会保险基金预算收支情况表</t>
  </si>
  <si>
    <t>一、上年结余</t>
  </si>
  <si>
    <t xml:space="preserve">    1.机关事业单位养老保险基金结余</t>
  </si>
  <si>
    <t xml:space="preserve">    2.城乡居民养老保险基金结余</t>
  </si>
  <si>
    <t>二、社会保险基金预算收入</t>
  </si>
  <si>
    <t xml:space="preserve">    1.机关事业单位养老保险基金收入</t>
  </si>
  <si>
    <t xml:space="preserve">    2.城乡居民养老保险基金收入</t>
  </si>
  <si>
    <t>三、社会保险基金预算支出</t>
  </si>
  <si>
    <t xml:space="preserve">    1.机关事业单位养老保险基金支出</t>
  </si>
  <si>
    <t xml:space="preserve">    2.城乡居民养老保险基金支出</t>
  </si>
  <si>
    <t>四、本年结余</t>
  </si>
  <si>
    <t>附表十五</t>
  </si>
  <si>
    <t>2022年县级专项经费安排情况表</t>
  </si>
  <si>
    <t>单位:万元</t>
  </si>
  <si>
    <t>2021年安排</t>
  </si>
  <si>
    <t>2022年拟安排</t>
  </si>
  <si>
    <t>其中：2022年新增</t>
  </si>
  <si>
    <t>合   计</t>
  </si>
  <si>
    <t>一、专款类</t>
  </si>
  <si>
    <t>总额3300万元，其中：300万元列入乡镇预算</t>
  </si>
  <si>
    <t>干部年终绩效、文明奖、离退休过节费、综治平安单位补贴留用</t>
  </si>
  <si>
    <t>编入各部门</t>
  </si>
  <si>
    <t>增人增资及抚恤金等预留</t>
  </si>
  <si>
    <t>地方政府债券付息</t>
  </si>
  <si>
    <t>财税征管经费</t>
  </si>
  <si>
    <t>财税等保障经费660万元、非税手续费100万元、三代手续费62万元、房地产事务中心代征手续费110万元、人行30万元、银保监8万元、城乡两险征收经费60万元、税务综治绩效文明离退休过节费630万元、办税大厅水电40万元、教育费附加手续费50万元</t>
  </si>
  <si>
    <t>城市生活垃圾处理费</t>
  </si>
  <si>
    <t>偿债基金</t>
  </si>
  <si>
    <t>编入住建</t>
  </si>
  <si>
    <t>创业担保贷款贴息</t>
  </si>
  <si>
    <t>对口援疆、援藏资金</t>
  </si>
  <si>
    <t>招商引资经费</t>
  </si>
  <si>
    <t>含招商引资考评项目经费165万元；六大专班招商经费50；6.18、9.8、林博会、进博会、广交会等推介会费用32万元</t>
  </si>
  <si>
    <t>会议费</t>
  </si>
  <si>
    <t>驻村及特派员工作经费</t>
  </si>
  <si>
    <t>预备役工作经费</t>
  </si>
  <si>
    <t>三明预备役通讯团（上下级决算扣减）</t>
  </si>
  <si>
    <t>债务发行费</t>
  </si>
  <si>
    <t>二、民生及产业发展项目类</t>
  </si>
  <si>
    <t>1、产业发展项目类</t>
  </si>
  <si>
    <t>ppp项目专项</t>
  </si>
  <si>
    <t>鸭蛋山非正规垃圾填埋场资源化治理项目列入环卫</t>
  </si>
  <si>
    <t>重点项目经费</t>
  </si>
  <si>
    <t>总额500万元，其中：100万元列入发改局部门预算</t>
  </si>
  <si>
    <t>第三产业发展专项</t>
  </si>
  <si>
    <t>含电商、货运、文化、个私等</t>
  </si>
  <si>
    <t>2、党建及纪委工作经费</t>
  </si>
  <si>
    <t>乡镇纪委工作经费</t>
  </si>
  <si>
    <t>党建经费</t>
  </si>
  <si>
    <t>3、人才基金</t>
  </si>
  <si>
    <t>其他人才基金</t>
  </si>
  <si>
    <t>教育质量奖励金</t>
  </si>
  <si>
    <t>编入部门（县域基础教育提升）</t>
  </si>
  <si>
    <t>科技三项费用</t>
  </si>
  <si>
    <t>编入部门</t>
  </si>
  <si>
    <t>4.水土流失治理经费</t>
  </si>
  <si>
    <t>编入基金（乡村振兴）</t>
  </si>
  <si>
    <t>5、扶贫专项</t>
  </si>
  <si>
    <t>编入基金衔接推进乡村振兴补助资金1300万元</t>
  </si>
  <si>
    <t>6、民生项目类</t>
  </si>
  <si>
    <t>城乡居民医疗保险县级配套补助</t>
  </si>
  <si>
    <t>城乡居民养老保险县级配套补助</t>
  </si>
  <si>
    <t>城乡医疗救助县级配套补助</t>
  </si>
  <si>
    <t>城乡居民医疗意外伤害补充保险</t>
  </si>
  <si>
    <t>教育费附加支出</t>
  </si>
  <si>
    <t>粮食政策性补贴</t>
  </si>
  <si>
    <t>购买限价房商品房补贴</t>
  </si>
  <si>
    <t>上年结转100万元，本年不安排。</t>
  </si>
  <si>
    <t>附表十六</t>
  </si>
  <si>
    <t>2022年“三保”支出需求情况表</t>
  </si>
  <si>
    <t>项       目</t>
  </si>
  <si>
    <t>按省定标准和范围测算的资金需求</t>
  </si>
  <si>
    <t>保工资（人员经费）</t>
  </si>
  <si>
    <t>保运转（公用经费）</t>
  </si>
  <si>
    <t>保基本民生</t>
  </si>
  <si>
    <t>巩固拓展脱贫攻坚成果同乡村振兴衔接支出</t>
  </si>
  <si>
    <t>教育经费支出</t>
  </si>
  <si>
    <t>学前教育幼儿资助</t>
  </si>
  <si>
    <t>城乡义务教育生均公用经费</t>
  </si>
  <si>
    <t>义务教育阶段特殊教育学校和随班就读残疾学生生均公用经费</t>
  </si>
  <si>
    <t>家庭经济困难学生生活补助</t>
  </si>
  <si>
    <t>普通高中学生资助</t>
  </si>
  <si>
    <t>中职教育学生资助</t>
  </si>
  <si>
    <t>农村义务教育学生营养改善计划</t>
  </si>
  <si>
    <t>文化支出</t>
  </si>
  <si>
    <t>农村文化建设支出</t>
  </si>
  <si>
    <t>社会保障支出</t>
  </si>
  <si>
    <t>城市居民最低生活保障金</t>
  </si>
  <si>
    <t>农村居民最低生活保障金</t>
  </si>
  <si>
    <t>孤儿基本生活保障</t>
  </si>
  <si>
    <t>城乡居民基本医疗保险</t>
  </si>
  <si>
    <t>基本公共卫生服务</t>
  </si>
  <si>
    <t>计划生育支出</t>
  </si>
  <si>
    <t>村级支出</t>
  </si>
  <si>
    <t>其他基本民生支出</t>
  </si>
  <si>
    <t>附表十七</t>
  </si>
  <si>
    <t>2022年“三保”支出预算汇总表</t>
  </si>
  <si>
    <t>项            目</t>
  </si>
  <si>
    <t>需求数</t>
  </si>
  <si>
    <t>差额</t>
  </si>
  <si>
    <t>是否覆盖</t>
  </si>
  <si>
    <t>1</t>
  </si>
  <si>
    <t>2</t>
  </si>
  <si>
    <t>3</t>
  </si>
  <si>
    <t>城乡义务教育生均公用经费-小学</t>
  </si>
  <si>
    <t>城乡义务教育生均公用经费-初中</t>
  </si>
  <si>
    <t>家庭经济困难学生生活补助-小学</t>
  </si>
  <si>
    <t>家庭经济困难学生生活补助-初中</t>
  </si>
  <si>
    <t>普通高中学生资助-家庭经济困难学生国家助学金</t>
  </si>
  <si>
    <t>普通高中学生资助-免除建档立卡等家庭经济困难学生学杂费</t>
  </si>
  <si>
    <t>中职教育学生资助-家庭经济困难学生国家助学金</t>
  </si>
  <si>
    <t>中职教育学生资助-免学杂费</t>
  </si>
  <si>
    <t>城乡居民社会养老保险-参保缴费</t>
  </si>
  <si>
    <t>城乡居民社会养老保险-基础养老金</t>
  </si>
  <si>
    <t>计划生育支出-农村部分计划生育家庭奖励扶助</t>
  </si>
  <si>
    <t>计划生育支出-全国计划生育特别扶助制度</t>
  </si>
  <si>
    <t>附表十八</t>
  </si>
  <si>
    <t>2022年“三保”支出预算财力安排情况表</t>
  </si>
  <si>
    <t>可用财力合计</t>
  </si>
  <si>
    <t>一般公共预算收入</t>
  </si>
  <si>
    <t>上级补助收入</t>
  </si>
  <si>
    <t>调入资金</t>
  </si>
  <si>
    <t>上解支出</t>
  </si>
  <si>
    <t>税收返还收入</t>
  </si>
  <si>
    <t>一般性转移支付收入(不含共同事权转移支付）</t>
  </si>
  <si>
    <t>可用于“三保”的共同事权转移支付收入</t>
  </si>
  <si>
    <t>可用于“三保”的专项转移支付收入</t>
  </si>
  <si>
    <t>汇总数</t>
  </si>
  <si>
    <t>合      计</t>
  </si>
  <si>
    <t>附表十九</t>
  </si>
  <si>
    <t>2022年全县财政“四本”预算收支平衡一览表</t>
  </si>
  <si>
    <t>一般公共预算</t>
  </si>
  <si>
    <t>政府性基金预算</t>
  </si>
  <si>
    <t>国有资本经营预算</t>
  </si>
  <si>
    <t>社保基金预算</t>
  </si>
  <si>
    <t>财力合计</t>
  </si>
  <si>
    <t>一、收入</t>
  </si>
  <si>
    <t>二、一般转移性支付收入</t>
  </si>
  <si>
    <t>三、共同财政事权转移支付收入</t>
  </si>
  <si>
    <t>六、动用预算稳定调节基金</t>
  </si>
  <si>
    <t>七、上解上级财政(-)</t>
  </si>
  <si>
    <t xml:space="preserve">    1.体制上解支出</t>
  </si>
  <si>
    <t xml:space="preserve">    2.专项上解支出</t>
  </si>
  <si>
    <t>八、地方政府债券还本支出</t>
  </si>
  <si>
    <t>2022年应还一般债本金46982万元，专项债券本金1208万元，60%再融资，40%财力承担</t>
  </si>
  <si>
    <t>九、调出资金</t>
  </si>
  <si>
    <t>一、县本级支出</t>
  </si>
  <si>
    <t xml:space="preserve">    1.一般公共预算支出</t>
  </si>
  <si>
    <t xml:space="preserve">    2.共同财政事权转移支付支出</t>
  </si>
  <si>
    <t xml:space="preserve">    3.一般债券转贷收入安排的支出</t>
  </si>
  <si>
    <t>二、乡镇一般公共预算支出</t>
  </si>
</sst>
</file>

<file path=xl/styles.xml><?xml version="1.0" encoding="utf-8"?>
<styleSheet xmlns="http://schemas.openxmlformats.org/spreadsheetml/2006/main">
  <numFmts count="13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176" formatCode="0_ "/>
    <numFmt numFmtId="177" formatCode="#,##0_ ;[Red]\-#,##0\ "/>
    <numFmt numFmtId="178" formatCode="0.00_ "/>
    <numFmt numFmtId="179" formatCode="#,##0_ "/>
    <numFmt numFmtId="180" formatCode="_-* #,##0.00_-;\-* #,##0.00_-;_-* &quot;-&quot;??_-;_-@_-"/>
    <numFmt numFmtId="181" formatCode="#,##0.00_ "/>
    <numFmt numFmtId="182" formatCode="#,##0.0_ "/>
    <numFmt numFmtId="183" formatCode="#,##0_);[Red]\(#,##0\)"/>
    <numFmt numFmtId="184" formatCode="#,##0;[Red]#,##0"/>
  </numFmts>
  <fonts count="70">
    <font>
      <sz val="12"/>
      <name val="宋体"/>
      <charset val="134"/>
    </font>
    <font>
      <sz val="9"/>
      <name val="宋体"/>
      <charset val="134"/>
      <scheme val="minor"/>
    </font>
    <font>
      <sz val="10"/>
      <name val="宋体"/>
      <charset val="134"/>
      <scheme val="minor"/>
    </font>
    <font>
      <b/>
      <sz val="12"/>
      <name val="宋体"/>
      <charset val="134"/>
      <scheme val="minor"/>
    </font>
    <font>
      <sz val="12"/>
      <name val="宋体"/>
      <charset val="134"/>
      <scheme val="minor"/>
    </font>
    <font>
      <b/>
      <sz val="10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6"/>
      <name val="宋体"/>
      <charset val="134"/>
      <scheme val="minor"/>
    </font>
    <font>
      <sz val="11"/>
      <name val="宋体"/>
      <charset val="134"/>
      <scheme val="minor"/>
    </font>
    <font>
      <b/>
      <sz val="11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9"/>
      <name val="宋体"/>
      <charset val="134"/>
      <scheme val="minor"/>
    </font>
    <font>
      <b/>
      <sz val="11"/>
      <color indexed="8"/>
      <name val="宋体"/>
      <charset val="134"/>
      <scheme val="minor"/>
    </font>
    <font>
      <sz val="16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9"/>
      <color indexed="8"/>
      <name val="宋体"/>
      <charset val="134"/>
      <scheme val="minor"/>
    </font>
    <font>
      <b/>
      <sz val="9"/>
      <color indexed="8"/>
      <name val="宋体"/>
      <charset val="134"/>
      <scheme val="minor"/>
    </font>
    <font>
      <sz val="14"/>
      <name val="宋体"/>
      <charset val="134"/>
      <scheme val="minor"/>
    </font>
    <font>
      <b/>
      <sz val="14"/>
      <name val="宋体"/>
      <charset val="134"/>
      <scheme val="minor"/>
    </font>
    <font>
      <sz val="8"/>
      <name val="宋体"/>
      <charset val="134"/>
      <scheme val="minor"/>
    </font>
    <font>
      <sz val="10"/>
      <color indexed="8"/>
      <name val="宋体"/>
      <charset val="134"/>
      <scheme val="minor"/>
    </font>
    <font>
      <sz val="12"/>
      <color indexed="8"/>
      <name val="宋体"/>
      <charset val="134"/>
      <scheme val="minor"/>
    </font>
    <font>
      <b/>
      <sz val="16"/>
      <color indexed="8"/>
      <name val="宋体"/>
      <charset val="134"/>
      <scheme val="minor"/>
    </font>
    <font>
      <sz val="12"/>
      <color indexed="10"/>
      <name val="宋体"/>
      <charset val="134"/>
      <scheme val="minor"/>
    </font>
    <font>
      <b/>
      <sz val="10"/>
      <color indexed="8"/>
      <name val="宋体"/>
      <charset val="134"/>
      <scheme val="minor"/>
    </font>
    <font>
      <sz val="10"/>
      <color rgb="FFFF0000"/>
      <name val="宋体"/>
      <charset val="134"/>
      <scheme val="minor"/>
    </font>
    <font>
      <sz val="8"/>
      <color indexed="8"/>
      <name val="宋体"/>
      <charset val="134"/>
      <scheme val="minor"/>
    </font>
    <font>
      <b/>
      <sz val="10"/>
      <color rgb="FF000000"/>
      <name val="宋体"/>
      <charset val="134"/>
      <scheme val="minor"/>
    </font>
    <font>
      <sz val="11"/>
      <color indexed="9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b/>
      <sz val="13"/>
      <color indexed="54"/>
      <name val="宋体"/>
      <charset val="134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i/>
      <sz val="11"/>
      <color rgb="FF7F7F7F"/>
      <name val="宋体"/>
      <charset val="0"/>
      <scheme val="minor"/>
    </font>
    <font>
      <sz val="11"/>
      <color indexed="62"/>
      <name val="宋体"/>
      <charset val="134"/>
    </font>
    <font>
      <i/>
      <sz val="11"/>
      <color indexed="23"/>
      <name val="宋体"/>
      <charset val="134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indexed="52"/>
      <name val="宋体"/>
      <charset val="134"/>
    </font>
    <font>
      <sz val="11"/>
      <color indexed="60"/>
      <name val="宋体"/>
      <charset val="134"/>
    </font>
    <font>
      <sz val="11"/>
      <color indexed="17"/>
      <name val="宋体"/>
      <charset val="134"/>
    </font>
    <font>
      <b/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indexed="54"/>
      <name val="宋体"/>
      <charset val="134"/>
    </font>
    <font>
      <sz val="11"/>
      <color indexed="52"/>
      <name val="宋体"/>
      <charset val="134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indexed="10"/>
      <name val="宋体"/>
      <charset val="134"/>
    </font>
    <font>
      <sz val="11"/>
      <color rgb="FF3F3F76"/>
      <name val="宋体"/>
      <charset val="0"/>
      <scheme val="minor"/>
    </font>
    <font>
      <b/>
      <sz val="11"/>
      <color indexed="8"/>
      <name val="宋体"/>
      <charset val="134"/>
    </font>
    <font>
      <sz val="11"/>
      <color rgb="FF9C6500"/>
      <name val="宋体"/>
      <charset val="0"/>
      <scheme val="minor"/>
    </font>
    <font>
      <b/>
      <sz val="11"/>
      <color indexed="9"/>
      <name val="宋体"/>
      <charset val="134"/>
    </font>
    <font>
      <b/>
      <sz val="11"/>
      <color indexed="63"/>
      <name val="宋体"/>
      <charset val="134"/>
    </font>
    <font>
      <b/>
      <sz val="15"/>
      <color indexed="54"/>
      <name val="宋体"/>
      <charset val="134"/>
    </font>
    <font>
      <sz val="11"/>
      <color rgb="FF006100"/>
      <name val="宋体"/>
      <charset val="0"/>
      <scheme val="minor"/>
    </font>
    <font>
      <sz val="11"/>
      <color indexed="20"/>
      <name val="宋体"/>
      <charset val="134"/>
    </font>
    <font>
      <sz val="10"/>
      <color indexed="8"/>
      <name val="Arial"/>
      <charset val="134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0"/>
      <name val="Arial"/>
      <charset val="134"/>
    </font>
    <font>
      <sz val="11"/>
      <color rgb="FFFA7D00"/>
      <name val="宋体"/>
      <charset val="0"/>
      <scheme val="minor"/>
    </font>
    <font>
      <b/>
      <sz val="18"/>
      <color indexed="54"/>
      <name val="宋体"/>
      <charset val="134"/>
    </font>
    <font>
      <b/>
      <sz val="11"/>
      <color rgb="FFFA7D00"/>
      <name val="宋体"/>
      <charset val="0"/>
      <scheme val="minor"/>
    </font>
    <font>
      <sz val="11"/>
      <color rgb="FF000000"/>
      <name val="宋体"/>
      <charset val="134"/>
      <scheme val="minor"/>
    </font>
  </fonts>
  <fills count="5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indexed="5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4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116">
    <xf numFmtId="0" fontId="0" fillId="0" borderId="0">
      <alignment vertical="center"/>
    </xf>
    <xf numFmtId="42" fontId="34" fillId="0" borderId="0" applyFont="0" applyFill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53" fillId="22" borderId="23" applyNumberFormat="0" applyAlignment="0" applyProtection="0">
      <alignment vertical="center"/>
    </xf>
    <xf numFmtId="44" fontId="34" fillId="0" borderId="0" applyFont="0" applyFill="0" applyBorder="0" applyAlignment="0" applyProtection="0">
      <alignment vertical="center"/>
    </xf>
    <xf numFmtId="41" fontId="34" fillId="0" borderId="0" applyFont="0" applyFill="0" applyBorder="0" applyAlignment="0" applyProtection="0">
      <alignment vertical="center"/>
    </xf>
    <xf numFmtId="0" fontId="41" fillId="9" borderId="15" applyNumberFormat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43" fontId="29" fillId="0" borderId="0" applyFont="0" applyFill="0" applyBorder="0" applyAlignment="0" applyProtection="0">
      <alignment vertical="center"/>
    </xf>
    <xf numFmtId="0" fontId="45" fillId="25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9" fontId="34" fillId="0" borderId="0" applyFon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34" fillId="20" borderId="21" applyNumberFormat="0" applyFont="0" applyAlignment="0" applyProtection="0">
      <alignment vertical="center"/>
    </xf>
    <xf numFmtId="0" fontId="45" fillId="38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51" fillId="0" borderId="20" applyNumberFormat="0" applyFill="0" applyAlignment="0" applyProtection="0">
      <alignment vertical="center"/>
    </xf>
    <xf numFmtId="0" fontId="64" fillId="0" borderId="20" applyNumberFormat="0" applyFill="0" applyAlignment="0" applyProtection="0">
      <alignment vertical="center"/>
    </xf>
    <xf numFmtId="0" fontId="45" fillId="23" borderId="0" applyNumberFormat="0" applyBorder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45" fillId="40" borderId="0" applyNumberFormat="0" applyBorder="0" applyAlignment="0" applyProtection="0">
      <alignment vertical="center"/>
    </xf>
    <xf numFmtId="0" fontId="50" fillId="18" borderId="19" applyNumberFormat="0" applyAlignment="0" applyProtection="0">
      <alignment vertical="center"/>
    </xf>
    <xf numFmtId="0" fontId="68" fillId="18" borderId="23" applyNumberFormat="0" applyAlignment="0" applyProtection="0">
      <alignment vertical="center"/>
    </xf>
    <xf numFmtId="0" fontId="63" fillId="33" borderId="28" applyNumberFormat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2" fillId="44" borderId="0" applyNumberFormat="0" applyBorder="0" applyAlignment="0" applyProtection="0">
      <alignment vertical="center"/>
    </xf>
    <xf numFmtId="0" fontId="45" fillId="19" borderId="0" applyNumberFormat="0" applyBorder="0" applyAlignment="0" applyProtection="0">
      <alignment vertical="center"/>
    </xf>
    <xf numFmtId="0" fontId="66" fillId="0" borderId="29" applyNumberFormat="0" applyFill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44" fillId="0" borderId="16" applyNumberFormat="0" applyFill="0" applyAlignment="0" applyProtection="0">
      <alignment vertical="center"/>
    </xf>
    <xf numFmtId="0" fontId="59" fillId="29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55" fillId="26" borderId="0" applyNumberFormat="0" applyBorder="0" applyAlignment="0" applyProtection="0">
      <alignment vertical="center"/>
    </xf>
    <xf numFmtId="0" fontId="32" fillId="45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57" fillId="9" borderId="27" applyNumberFormat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32" fillId="42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45" fillId="35" borderId="0" applyNumberFormat="0" applyBorder="0" applyAlignment="0" applyProtection="0">
      <alignment vertical="center"/>
    </xf>
    <xf numFmtId="0" fontId="32" fillId="46" borderId="0" applyNumberFormat="0" applyBorder="0" applyAlignment="0" applyProtection="0">
      <alignment vertical="center"/>
    </xf>
    <xf numFmtId="0" fontId="45" fillId="47" borderId="0" applyNumberFormat="0" applyBorder="0" applyAlignment="0" applyProtection="0">
      <alignment vertical="center"/>
    </xf>
    <xf numFmtId="0" fontId="45" fillId="48" borderId="0" applyNumberFormat="0" applyBorder="0" applyAlignment="0" applyProtection="0">
      <alignment vertical="center"/>
    </xf>
    <xf numFmtId="0" fontId="42" fillId="10" borderId="0" applyNumberFormat="0" applyBorder="0" applyAlignment="0" applyProtection="0">
      <alignment vertical="center"/>
    </xf>
    <xf numFmtId="0" fontId="32" fillId="49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45" fillId="39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5" fillId="21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34" fillId="0" borderId="0"/>
    <xf numFmtId="0" fontId="28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9" fillId="0" borderId="0">
      <alignment vertical="center"/>
    </xf>
    <xf numFmtId="0" fontId="61" fillId="0" borderId="0" applyNumberFormat="0" applyFill="0" applyBorder="0" applyAlignment="0" applyProtection="0">
      <alignment vertical="top"/>
    </xf>
    <xf numFmtId="0" fontId="28" fillId="16" borderId="0" applyNumberFormat="0" applyBorder="0" applyAlignment="0" applyProtection="0">
      <alignment vertical="center"/>
    </xf>
    <xf numFmtId="0" fontId="65" fillId="0" borderId="0" applyNumberForma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0" fontId="58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48" fillId="0" borderId="25" applyNumberFormat="0" applyFill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0" fillId="30" borderId="0" applyNumberFormat="0" applyBorder="0" applyAlignment="0" applyProtection="0">
      <alignment vertical="center"/>
    </xf>
    <xf numFmtId="0" fontId="30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/>
    <xf numFmtId="0" fontId="29" fillId="0" borderId="0">
      <alignment vertical="center"/>
    </xf>
    <xf numFmtId="0" fontId="29" fillId="0" borderId="0"/>
    <xf numFmtId="0" fontId="30" fillId="0" borderId="0"/>
    <xf numFmtId="0" fontId="35" fillId="0" borderId="0">
      <alignment vertical="center"/>
    </xf>
    <xf numFmtId="0" fontId="30" fillId="0" borderId="0"/>
    <xf numFmtId="0" fontId="34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12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54" fillId="0" borderId="24" applyNumberFormat="0" applyFill="0" applyAlignment="0" applyProtection="0">
      <alignment vertical="center"/>
    </xf>
    <xf numFmtId="0" fontId="56" fillId="11" borderId="26" applyNumberFormat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49" fillId="0" borderId="18" applyNumberFormat="0" applyFill="0" applyAlignment="0" applyProtection="0">
      <alignment vertical="center"/>
    </xf>
    <xf numFmtId="180" fontId="29" fillId="0" borderId="0" applyFont="0" applyFill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37" fillId="8" borderId="15" applyNumberFormat="0" applyAlignment="0" applyProtection="0">
      <alignment vertical="center"/>
    </xf>
    <xf numFmtId="0" fontId="35" fillId="21" borderId="22" applyNumberFormat="0" applyFont="0" applyAlignment="0" applyProtection="0">
      <alignment vertical="center"/>
    </xf>
  </cellStyleXfs>
  <cellXfs count="491">
    <xf numFmtId="0" fontId="0" fillId="0" borderId="0" xfId="0">
      <alignment vertical="center"/>
    </xf>
    <xf numFmtId="0" fontId="1" fillId="0" borderId="0" xfId="74" applyFont="1" applyFill="1" applyAlignment="1">
      <alignment vertical="center" wrapText="1"/>
    </xf>
    <xf numFmtId="0" fontId="1" fillId="0" borderId="0" xfId="74" applyFont="1" applyFill="1" applyAlignment="1">
      <alignment horizontal="center" vertical="center" wrapText="1"/>
    </xf>
    <xf numFmtId="0" fontId="2" fillId="0" borderId="0" xfId="74" applyFont="1" applyFill="1" applyAlignment="1">
      <alignment vertical="center" wrapText="1"/>
    </xf>
    <xf numFmtId="0" fontId="3" fillId="0" borderId="0" xfId="74" applyFont="1" applyFill="1" applyAlignment="1">
      <alignment vertical="center" wrapText="1"/>
    </xf>
    <xf numFmtId="0" fontId="2" fillId="0" borderId="0" xfId="74" applyFont="1" applyFill="1" applyAlignment="1">
      <alignment horizontal="center" vertical="center" wrapText="1"/>
    </xf>
    <xf numFmtId="179" fontId="4" fillId="0" borderId="0" xfId="74" applyNumberFormat="1" applyFont="1" applyFill="1" applyAlignment="1">
      <alignment vertical="center" wrapText="1"/>
    </xf>
    <xf numFmtId="0" fontId="4" fillId="0" borderId="0" xfId="74" applyFont="1" applyFill="1" applyAlignment="1">
      <alignment vertical="center" wrapText="1"/>
    </xf>
    <xf numFmtId="0" fontId="5" fillId="0" borderId="0" xfId="74" applyFont="1" applyFill="1" applyAlignment="1">
      <alignment horizontal="left" vertical="center" wrapText="1"/>
    </xf>
    <xf numFmtId="0" fontId="6" fillId="0" borderId="0" xfId="74" applyFont="1" applyFill="1" applyAlignment="1">
      <alignment horizontal="right" vertical="center" wrapText="1"/>
    </xf>
    <xf numFmtId="0" fontId="7" fillId="0" borderId="0" xfId="74" applyFont="1" applyFill="1" applyAlignment="1">
      <alignment horizontal="center" vertical="center" wrapText="1"/>
    </xf>
    <xf numFmtId="0" fontId="8" fillId="0" borderId="1" xfId="74" applyFont="1" applyFill="1" applyBorder="1" applyAlignment="1">
      <alignment horizontal="left" vertical="center" wrapText="1"/>
    </xf>
    <xf numFmtId="0" fontId="8" fillId="0" borderId="1" xfId="74" applyFont="1" applyFill="1" applyBorder="1" applyAlignment="1">
      <alignment horizontal="right" wrapText="1"/>
    </xf>
    <xf numFmtId="0" fontId="9" fillId="0" borderId="2" xfId="74" applyFont="1" applyFill="1" applyBorder="1" applyAlignment="1">
      <alignment horizontal="center" vertical="center" wrapText="1"/>
    </xf>
    <xf numFmtId="179" fontId="9" fillId="0" borderId="3" xfId="74" applyNumberFormat="1" applyFont="1" applyFill="1" applyBorder="1" applyAlignment="1">
      <alignment horizontal="center" vertical="center" wrapText="1"/>
    </xf>
    <xf numFmtId="0" fontId="9" fillId="0" borderId="3" xfId="74" applyFont="1" applyFill="1" applyBorder="1" applyAlignment="1">
      <alignment horizontal="center" vertical="center" wrapText="1"/>
    </xf>
    <xf numFmtId="179" fontId="9" fillId="0" borderId="2" xfId="74" applyNumberFormat="1" applyFont="1" applyFill="1" applyBorder="1" applyAlignment="1">
      <alignment horizontal="center" vertical="center" wrapText="1"/>
    </xf>
    <xf numFmtId="179" fontId="9" fillId="0" borderId="3" xfId="74" applyNumberFormat="1" applyFont="1" applyFill="1" applyBorder="1" applyAlignment="1">
      <alignment horizontal="right" vertical="center" wrapText="1"/>
    </xf>
    <xf numFmtId="0" fontId="10" fillId="0" borderId="2" xfId="74" applyFont="1" applyFill="1" applyBorder="1" applyAlignment="1">
      <alignment horizontal="left" vertical="center" wrapText="1"/>
    </xf>
    <xf numFmtId="179" fontId="8" fillId="0" borderId="3" xfId="74" applyNumberFormat="1" applyFont="1" applyFill="1" applyBorder="1" applyAlignment="1">
      <alignment horizontal="right" vertical="center" wrapText="1"/>
    </xf>
    <xf numFmtId="0" fontId="1" fillId="0" borderId="3" xfId="74" applyFont="1" applyFill="1" applyBorder="1" applyAlignment="1">
      <alignment vertical="center" wrapText="1"/>
    </xf>
    <xf numFmtId="179" fontId="8" fillId="0" borderId="3" xfId="74" applyNumberFormat="1" applyFont="1" applyFill="1" applyBorder="1" applyAlignment="1">
      <alignment vertical="center" wrapText="1"/>
    </xf>
    <xf numFmtId="179" fontId="1" fillId="0" borderId="3" xfId="74" applyNumberFormat="1" applyFont="1" applyFill="1" applyBorder="1" applyAlignment="1">
      <alignment vertical="center" wrapText="1"/>
    </xf>
    <xf numFmtId="179" fontId="11" fillId="0" borderId="3" xfId="74" applyNumberFormat="1" applyFont="1" applyFill="1" applyBorder="1" applyAlignment="1">
      <alignment vertical="center" wrapText="1"/>
    </xf>
    <xf numFmtId="0" fontId="8" fillId="0" borderId="2" xfId="74" applyFont="1" applyFill="1" applyBorder="1" applyAlignment="1">
      <alignment horizontal="left" vertical="center" wrapText="1"/>
    </xf>
    <xf numFmtId="0" fontId="2" fillId="0" borderId="3" xfId="74" applyFont="1" applyFill="1" applyBorder="1" applyAlignment="1">
      <alignment vertical="center" wrapText="1"/>
    </xf>
    <xf numFmtId="0" fontId="8" fillId="0" borderId="2" xfId="98" applyNumberFormat="1" applyFont="1" applyFill="1" applyBorder="1" applyAlignment="1">
      <alignment horizontal="left" vertical="center" wrapText="1"/>
    </xf>
    <xf numFmtId="179" fontId="8" fillId="0" borderId="3" xfId="98" applyNumberFormat="1" applyFont="1" applyFill="1" applyBorder="1" applyAlignment="1">
      <alignment horizontal="right" vertical="center" wrapText="1"/>
    </xf>
    <xf numFmtId="179" fontId="9" fillId="0" borderId="3" xfId="98" applyNumberFormat="1" applyFont="1" applyFill="1" applyBorder="1" applyAlignment="1">
      <alignment horizontal="right" vertical="center" wrapText="1"/>
    </xf>
    <xf numFmtId="0" fontId="12" fillId="0" borderId="2" xfId="74" applyFont="1" applyFill="1" applyBorder="1" applyAlignment="1">
      <alignment horizontal="center" vertical="center" wrapText="1"/>
    </xf>
    <xf numFmtId="0" fontId="12" fillId="0" borderId="2" xfId="74" applyFont="1" applyFill="1" applyBorder="1" applyAlignment="1">
      <alignment horizontal="left" vertical="center" wrapText="1"/>
    </xf>
    <xf numFmtId="0" fontId="10" fillId="0" borderId="3" xfId="74" applyFont="1" applyFill="1" applyBorder="1" applyAlignment="1">
      <alignment horizontal="left" vertical="center" wrapText="1"/>
    </xf>
    <xf numFmtId="0" fontId="5" fillId="0" borderId="3" xfId="74" applyFont="1" applyFill="1" applyBorder="1" applyAlignment="1">
      <alignment horizontal="left" vertical="center" wrapText="1"/>
    </xf>
    <xf numFmtId="179" fontId="3" fillId="0" borderId="3" xfId="74" applyNumberFormat="1" applyFont="1" applyFill="1" applyBorder="1" applyAlignment="1">
      <alignment horizontal="right" vertical="center" wrapText="1"/>
    </xf>
    <xf numFmtId="0" fontId="11" fillId="0" borderId="3" xfId="74" applyFont="1" applyFill="1" applyBorder="1" applyAlignment="1">
      <alignment vertical="center" wrapText="1"/>
    </xf>
    <xf numFmtId="0" fontId="12" fillId="0" borderId="3" xfId="74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177" fontId="2" fillId="0" borderId="0" xfId="0" applyNumberFormat="1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11" fillId="0" borderId="0" xfId="74" applyFont="1" applyAlignment="1">
      <alignment horizontal="left" vertical="center"/>
    </xf>
    <xf numFmtId="0" fontId="7" fillId="0" borderId="0" xfId="0" applyFont="1" applyAlignment="1">
      <alignment horizontal="center" vertical="center" wrapText="1"/>
    </xf>
    <xf numFmtId="0" fontId="5" fillId="0" borderId="4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3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8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179" fontId="2" fillId="0" borderId="3" xfId="0" applyNumberFormat="1" applyFont="1" applyBorder="1" applyAlignment="1">
      <alignment horizontal="right" vertical="center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11" xfId="0" applyFont="1" applyBorder="1" applyAlignment="1" applyProtection="1">
      <alignment horizontal="left" vertical="center" wrapText="1"/>
    </xf>
    <xf numFmtId="0" fontId="2" fillId="0" borderId="12" xfId="0" applyFont="1" applyBorder="1" applyAlignment="1" applyProtection="1">
      <alignment horizontal="left" vertical="center" wrapText="1"/>
    </xf>
    <xf numFmtId="0" fontId="2" fillId="0" borderId="3" xfId="0" applyNumberFormat="1" applyFont="1" applyBorder="1" applyAlignment="1">
      <alignment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177" fontId="5" fillId="0" borderId="0" xfId="0" applyNumberFormat="1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177" fontId="5" fillId="0" borderId="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177" fontId="2" fillId="0" borderId="3" xfId="0" applyNumberFormat="1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95" applyFont="1" applyAlignment="1">
      <alignment vertical="center" wrapText="1"/>
    </xf>
    <xf numFmtId="0" fontId="5" fillId="0" borderId="0" xfId="95" applyFont="1"/>
    <xf numFmtId="0" fontId="2" fillId="0" borderId="0" xfId="95" applyFont="1" applyAlignment="1">
      <alignment horizontal="center" wrapText="1"/>
    </xf>
    <xf numFmtId="0" fontId="2" fillId="0" borderId="0" xfId="95" applyFont="1"/>
    <xf numFmtId="0" fontId="2" fillId="0" borderId="0" xfId="95" applyFont="1" applyAlignment="1">
      <alignment horizontal="left"/>
    </xf>
    <xf numFmtId="177" fontId="2" fillId="0" borderId="0" xfId="95" applyNumberFormat="1" applyFont="1" applyAlignment="1">
      <alignment vertical="center" wrapText="1"/>
    </xf>
    <xf numFmtId="0" fontId="7" fillId="0" borderId="0" xfId="95" applyFont="1" applyAlignment="1">
      <alignment horizontal="center"/>
    </xf>
    <xf numFmtId="0" fontId="7" fillId="0" borderId="0" xfId="95" applyFont="1" applyAlignment="1">
      <alignment horizontal="left"/>
    </xf>
    <xf numFmtId="0" fontId="13" fillId="0" borderId="0" xfId="95" applyFont="1" applyAlignment="1">
      <alignment horizontal="center"/>
    </xf>
    <xf numFmtId="0" fontId="2" fillId="0" borderId="0" xfId="95" applyFont="1" applyBorder="1" applyAlignment="1">
      <alignment horizontal="center" vertical="center" wrapText="1"/>
    </xf>
    <xf numFmtId="0" fontId="2" fillId="0" borderId="0" xfId="95" applyFont="1" applyBorder="1" applyAlignment="1">
      <alignment vertical="center" wrapText="1"/>
    </xf>
    <xf numFmtId="0" fontId="2" fillId="0" borderId="0" xfId="95" applyFont="1" applyAlignment="1">
      <alignment horizontal="left" vertical="center" wrapText="1"/>
    </xf>
    <xf numFmtId="0" fontId="2" fillId="0" borderId="0" xfId="95" applyFont="1" applyAlignment="1">
      <alignment horizontal="right" vertical="center" wrapText="1"/>
    </xf>
    <xf numFmtId="49" fontId="5" fillId="0" borderId="3" xfId="95" applyNumberFormat="1" applyFont="1" applyFill="1" applyBorder="1" applyAlignment="1" applyProtection="1">
      <alignment horizontal="center" vertical="center" wrapText="1"/>
    </xf>
    <xf numFmtId="0" fontId="5" fillId="0" borderId="3" xfId="95" applyNumberFormat="1" applyFont="1" applyFill="1" applyBorder="1" applyAlignment="1" applyProtection="1">
      <alignment horizontal="center" vertical="center"/>
    </xf>
    <xf numFmtId="0" fontId="5" fillId="0" borderId="4" xfId="95" applyNumberFormat="1" applyFont="1" applyFill="1" applyBorder="1" applyAlignment="1" applyProtection="1">
      <alignment horizontal="center" vertical="center"/>
    </xf>
    <xf numFmtId="0" fontId="5" fillId="0" borderId="0" xfId="95" applyNumberFormat="1" applyFont="1" applyFill="1" applyAlignment="1" applyProtection="1">
      <alignment horizontal="center" vertical="center"/>
    </xf>
    <xf numFmtId="0" fontId="5" fillId="0" borderId="3" xfId="95" applyFont="1" applyBorder="1" applyAlignment="1">
      <alignment horizontal="center" vertical="center" wrapText="1"/>
    </xf>
    <xf numFmtId="49" fontId="5" fillId="0" borderId="3" xfId="95" applyNumberFormat="1" applyFont="1" applyFill="1" applyBorder="1" applyAlignment="1" applyProtection="1">
      <alignment horizontal="center" vertical="center"/>
    </xf>
    <xf numFmtId="179" fontId="5" fillId="0" borderId="3" xfId="95" applyNumberFormat="1" applyFont="1" applyFill="1" applyBorder="1" applyAlignment="1" applyProtection="1">
      <alignment horizontal="right" vertical="center"/>
    </xf>
    <xf numFmtId="179" fontId="5" fillId="0" borderId="0" xfId="95" applyNumberFormat="1" applyFont="1" applyFill="1" applyAlignment="1" applyProtection="1">
      <alignment horizontal="right" vertical="center"/>
    </xf>
    <xf numFmtId="179" fontId="5" fillId="0" borderId="3" xfId="0" applyNumberFormat="1" applyFont="1" applyBorder="1" applyAlignment="1">
      <alignment horizontal="center" vertical="center" wrapText="1"/>
    </xf>
    <xf numFmtId="49" fontId="2" fillId="0" borderId="3" xfId="95" applyNumberFormat="1" applyFont="1" applyFill="1" applyBorder="1" applyAlignment="1" applyProtection="1">
      <alignment horizontal="center" vertical="center" wrapText="1"/>
    </xf>
    <xf numFmtId="49" fontId="2" fillId="0" borderId="2" xfId="95" applyNumberFormat="1" applyFont="1" applyFill="1" applyBorder="1" applyAlignment="1" applyProtection="1">
      <alignment horizontal="left" vertical="center"/>
    </xf>
    <xf numFmtId="49" fontId="2" fillId="0" borderId="11" xfId="95" applyNumberFormat="1" applyFont="1" applyFill="1" applyBorder="1" applyAlignment="1" applyProtection="1">
      <alignment horizontal="left" vertical="center"/>
    </xf>
    <xf numFmtId="49" fontId="2" fillId="0" borderId="12" xfId="95" applyNumberFormat="1" applyFont="1" applyFill="1" applyBorder="1" applyAlignment="1" applyProtection="1">
      <alignment horizontal="left" vertical="center"/>
    </xf>
    <xf numFmtId="179" fontId="2" fillId="0" borderId="3" xfId="95" applyNumberFormat="1" applyFont="1" applyFill="1" applyBorder="1" applyAlignment="1" applyProtection="1">
      <alignment horizontal="right" vertical="center"/>
    </xf>
    <xf numFmtId="179" fontId="2" fillId="0" borderId="0" xfId="95" applyNumberFormat="1" applyFont="1" applyFill="1" applyAlignment="1" applyProtection="1">
      <alignment horizontal="right" vertical="center"/>
    </xf>
    <xf numFmtId="179" fontId="2" fillId="0" borderId="3" xfId="0" applyNumberFormat="1" applyFont="1" applyBorder="1" applyAlignment="1">
      <alignment horizontal="center" vertical="center" wrapText="1"/>
    </xf>
    <xf numFmtId="177" fontId="5" fillId="0" borderId="3" xfId="95" applyNumberFormat="1" applyFont="1" applyBorder="1" applyAlignment="1">
      <alignment horizontal="center" vertical="center" wrapText="1"/>
    </xf>
    <xf numFmtId="177" fontId="5" fillId="0" borderId="3" xfId="95" applyNumberFormat="1" applyFont="1" applyBorder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NumberFormat="1" applyFont="1" applyAlignment="1">
      <alignment horizontal="left" vertical="center" wrapText="1"/>
    </xf>
    <xf numFmtId="179" fontId="2" fillId="0" borderId="0" xfId="0" applyNumberFormat="1" applyFont="1" applyAlignment="1">
      <alignment horizontal="left" vertical="center" wrapText="1"/>
    </xf>
    <xf numFmtId="0" fontId="7" fillId="0" borderId="0" xfId="0" applyNumberFormat="1" applyFont="1" applyAlignment="1">
      <alignment horizontal="center" vertical="center" wrapText="1"/>
    </xf>
    <xf numFmtId="0" fontId="7" fillId="0" borderId="0" xfId="0" applyNumberFormat="1" applyFont="1" applyAlignment="1">
      <alignment horizontal="left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179" fontId="5" fillId="0" borderId="3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0" fontId="5" fillId="0" borderId="12" xfId="0" applyNumberFormat="1" applyFont="1" applyBorder="1" applyAlignment="1">
      <alignment horizontal="center" vertical="center" wrapText="1"/>
    </xf>
    <xf numFmtId="179" fontId="5" fillId="0" borderId="3" xfId="0" applyNumberFormat="1" applyFont="1" applyBorder="1" applyAlignment="1">
      <alignment horizontal="right" vertical="center" wrapText="1"/>
    </xf>
    <xf numFmtId="179" fontId="2" fillId="2" borderId="3" xfId="97" applyNumberFormat="1" applyFont="1" applyFill="1" applyBorder="1" applyAlignment="1">
      <alignment horizontal="right" vertical="center" wrapText="1"/>
    </xf>
    <xf numFmtId="0" fontId="2" fillId="0" borderId="3" xfId="0" applyNumberFormat="1" applyFont="1" applyBorder="1" applyAlignment="1">
      <alignment horizontal="right" vertical="center" wrapText="1"/>
    </xf>
    <xf numFmtId="179" fontId="2" fillId="0" borderId="0" xfId="0" applyNumberFormat="1" applyFont="1" applyAlignment="1">
      <alignment vertical="center" wrapText="1"/>
    </xf>
    <xf numFmtId="0" fontId="4" fillId="2" borderId="0" xfId="62" applyFont="1" applyFill="1" applyBorder="1" applyAlignment="1" applyProtection="1">
      <alignment horizontal="center" vertical="center"/>
      <protection locked="0"/>
    </xf>
    <xf numFmtId="0" fontId="3" fillId="2" borderId="0" xfId="62" applyFont="1" applyFill="1" applyBorder="1" applyAlignment="1" applyProtection="1">
      <alignment vertical="center"/>
      <protection locked="0"/>
    </xf>
    <xf numFmtId="0" fontId="4" fillId="2" borderId="0" xfId="62" applyFont="1" applyFill="1" applyBorder="1" applyAlignment="1" applyProtection="1">
      <alignment horizontal="left" vertical="center"/>
      <protection locked="0"/>
    </xf>
    <xf numFmtId="0" fontId="4" fillId="2" borderId="0" xfId="62" applyFont="1" applyFill="1" applyBorder="1" applyAlignment="1" applyProtection="1">
      <alignment horizontal="right" vertical="center"/>
      <protection locked="0"/>
    </xf>
    <xf numFmtId="179" fontId="4" fillId="2" borderId="0" xfId="62" applyNumberFormat="1" applyFont="1" applyFill="1" applyBorder="1" applyAlignment="1" applyProtection="1">
      <alignment horizontal="right" vertical="center"/>
      <protection locked="0"/>
    </xf>
    <xf numFmtId="178" fontId="4" fillId="2" borderId="0" xfId="62" applyNumberFormat="1" applyFont="1" applyFill="1" applyBorder="1" applyAlignment="1" applyProtection="1">
      <alignment horizontal="right" vertical="center"/>
      <protection locked="0"/>
    </xf>
    <xf numFmtId="0" fontId="2" fillId="2" borderId="0" xfId="62" applyFont="1" applyFill="1" applyBorder="1" applyAlignment="1" applyProtection="1">
      <alignment horizontal="left" vertical="center"/>
      <protection locked="0"/>
    </xf>
    <xf numFmtId="0" fontId="4" fillId="2" borderId="0" xfId="62" applyFont="1" applyFill="1" applyBorder="1" applyAlignment="1" applyProtection="1">
      <alignment vertical="center"/>
      <protection locked="0"/>
    </xf>
    <xf numFmtId="0" fontId="5" fillId="0" borderId="0" xfId="74" applyFont="1" applyAlignment="1">
      <alignment horizontal="left" vertical="center" wrapText="1"/>
    </xf>
    <xf numFmtId="0" fontId="4" fillId="2" borderId="0" xfId="62" applyFont="1" applyFill="1" applyAlignment="1">
      <alignment horizontal="center" vertical="center" wrapText="1"/>
    </xf>
    <xf numFmtId="0" fontId="7" fillId="2" borderId="0" xfId="62" applyFont="1" applyFill="1" applyAlignment="1">
      <alignment horizontal="center"/>
    </xf>
    <xf numFmtId="0" fontId="8" fillId="2" borderId="0" xfId="62" applyFont="1" applyFill="1" applyAlignment="1">
      <alignment horizontal="left" vertical="center"/>
    </xf>
    <xf numFmtId="0" fontId="8" fillId="2" borderId="0" xfId="62" applyFont="1" applyFill="1" applyAlignment="1">
      <alignment horizontal="right" vertical="center"/>
    </xf>
    <xf numFmtId="179" fontId="8" fillId="2" borderId="0" xfId="62" applyNumberFormat="1" applyFont="1" applyFill="1" applyAlignment="1">
      <alignment horizontal="right" vertical="center"/>
    </xf>
    <xf numFmtId="0" fontId="8" fillId="2" borderId="0" xfId="62" applyFont="1" applyFill="1" applyBorder="1" applyAlignment="1">
      <alignment horizontal="right" vertical="center"/>
    </xf>
    <xf numFmtId="0" fontId="8" fillId="2" borderId="4" xfId="62" applyFont="1" applyFill="1" applyBorder="1" applyAlignment="1">
      <alignment horizontal="center" vertical="center" wrapText="1"/>
    </xf>
    <xf numFmtId="181" fontId="8" fillId="2" borderId="2" xfId="62" applyNumberFormat="1" applyFont="1" applyFill="1" applyBorder="1" applyAlignment="1">
      <alignment horizontal="center" vertical="center" wrapText="1"/>
    </xf>
    <xf numFmtId="181" fontId="8" fillId="2" borderId="12" xfId="62" applyNumberFormat="1" applyFont="1" applyFill="1" applyBorder="1" applyAlignment="1">
      <alignment horizontal="center" vertical="center" wrapText="1"/>
    </xf>
    <xf numFmtId="0" fontId="8" fillId="2" borderId="8" xfId="62" applyFont="1" applyFill="1" applyBorder="1" applyAlignment="1">
      <alignment horizontal="center" vertical="center" wrapText="1"/>
    </xf>
    <xf numFmtId="179" fontId="8" fillId="2" borderId="3" xfId="62" applyNumberFormat="1" applyFont="1" applyFill="1" applyBorder="1" applyAlignment="1">
      <alignment horizontal="center" vertical="center" wrapText="1"/>
    </xf>
    <xf numFmtId="178" fontId="8" fillId="2" borderId="3" xfId="62" applyNumberFormat="1" applyFont="1" applyFill="1" applyBorder="1" applyAlignment="1">
      <alignment horizontal="center" vertical="center" wrapText="1"/>
    </xf>
    <xf numFmtId="0" fontId="9" fillId="2" borderId="3" xfId="62" applyFont="1" applyFill="1" applyBorder="1" applyAlignment="1">
      <alignment horizontal="center" vertical="center" wrapText="1"/>
    </xf>
    <xf numFmtId="179" fontId="9" fillId="2" borderId="3" xfId="62" applyNumberFormat="1" applyFont="1" applyFill="1" applyBorder="1" applyAlignment="1">
      <alignment horizontal="right" vertical="center" wrapText="1"/>
    </xf>
    <xf numFmtId="0" fontId="11" fillId="2" borderId="3" xfId="62" applyFont="1" applyFill="1" applyBorder="1" applyAlignment="1">
      <alignment horizontal="left" vertical="center" wrapText="1"/>
    </xf>
    <xf numFmtId="0" fontId="9" fillId="2" borderId="3" xfId="62" applyFont="1" applyFill="1" applyBorder="1" applyAlignment="1">
      <alignment horizontal="left" vertical="center" wrapText="1"/>
    </xf>
    <xf numFmtId="2" fontId="8" fillId="2" borderId="3" xfId="62" applyNumberFormat="1" applyFont="1" applyFill="1" applyBorder="1" applyAlignment="1">
      <alignment horizontal="left" vertical="center" wrapText="1"/>
    </xf>
    <xf numFmtId="179" fontId="8" fillId="2" borderId="3" xfId="108" applyNumberFormat="1" applyFont="1" applyFill="1" applyBorder="1" applyAlignment="1">
      <alignment horizontal="right" vertical="center" wrapText="1"/>
    </xf>
    <xf numFmtId="179" fontId="8" fillId="2" borderId="3" xfId="62" applyNumberFormat="1" applyFont="1" applyFill="1" applyBorder="1" applyAlignment="1">
      <alignment horizontal="right" vertical="center" wrapText="1"/>
    </xf>
    <xf numFmtId="0" fontId="1" fillId="2" borderId="3" xfId="62" applyFont="1" applyFill="1" applyBorder="1" applyAlignment="1">
      <alignment horizontal="left" vertical="center" wrapText="1"/>
    </xf>
    <xf numFmtId="0" fontId="8" fillId="2" borderId="3" xfId="62" applyFont="1" applyFill="1" applyBorder="1" applyAlignment="1">
      <alignment horizontal="left" vertical="center" wrapText="1"/>
    </xf>
    <xf numFmtId="0" fontId="1" fillId="2" borderId="4" xfId="62" applyFont="1" applyFill="1" applyBorder="1" applyAlignment="1">
      <alignment horizontal="left" vertical="center" wrapText="1"/>
    </xf>
    <xf numFmtId="2" fontId="9" fillId="2" borderId="3" xfId="62" applyNumberFormat="1" applyFont="1" applyFill="1" applyBorder="1" applyAlignment="1">
      <alignment horizontal="left" vertical="center" wrapText="1"/>
    </xf>
    <xf numFmtId="182" fontId="8" fillId="2" borderId="3" xfId="62" applyNumberFormat="1" applyFont="1" applyFill="1" applyBorder="1" applyAlignment="1">
      <alignment horizontal="right" vertical="center" wrapText="1"/>
    </xf>
    <xf numFmtId="0" fontId="8" fillId="2" borderId="3" xfId="62" applyFont="1" applyFill="1" applyBorder="1" applyAlignment="1">
      <alignment horizontal="left" vertical="center"/>
    </xf>
    <xf numFmtId="2" fontId="8" fillId="2" borderId="0" xfId="62" applyNumberFormat="1" applyFont="1" applyFill="1" applyBorder="1" applyAlignment="1">
      <alignment horizontal="left" vertical="center" wrapText="1"/>
    </xf>
    <xf numFmtId="179" fontId="8" fillId="2" borderId="0" xfId="108" applyNumberFormat="1" applyFont="1" applyFill="1" applyBorder="1" applyAlignment="1">
      <alignment horizontal="right" vertical="center" wrapText="1"/>
    </xf>
    <xf numFmtId="179" fontId="8" fillId="2" borderId="0" xfId="62" applyNumberFormat="1" applyFont="1" applyFill="1" applyBorder="1" applyAlignment="1">
      <alignment horizontal="right" vertical="center" wrapText="1"/>
    </xf>
    <xf numFmtId="0" fontId="1" fillId="2" borderId="0" xfId="62" applyFont="1" applyFill="1" applyBorder="1" applyAlignment="1">
      <alignment horizontal="left" vertical="center" wrapText="1"/>
    </xf>
    <xf numFmtId="179" fontId="4" fillId="0" borderId="0" xfId="74" applyNumberFormat="1" applyFont="1" applyFill="1" applyAlignment="1">
      <alignment horizontal="center" vertical="center" wrapText="1"/>
    </xf>
    <xf numFmtId="0" fontId="4" fillId="0" borderId="0" xfId="74" applyFont="1" applyFill="1" applyAlignment="1">
      <alignment horizontal="right" vertical="center" wrapText="1"/>
    </xf>
    <xf numFmtId="0" fontId="7" fillId="0" borderId="0" xfId="74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right" vertical="center" wrapText="1"/>
    </xf>
    <xf numFmtId="0" fontId="9" fillId="0" borderId="2" xfId="0" applyFont="1" applyFill="1" applyBorder="1" applyAlignment="1">
      <alignment horizontal="center" vertical="center" wrapText="1"/>
    </xf>
    <xf numFmtId="179" fontId="9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2" xfId="74" applyFont="1" applyFill="1" applyBorder="1" applyAlignment="1">
      <alignment vertical="center" wrapText="1"/>
    </xf>
    <xf numFmtId="0" fontId="9" fillId="0" borderId="3" xfId="74" applyFont="1" applyFill="1" applyBorder="1" applyAlignment="1">
      <alignment vertical="center" wrapText="1"/>
    </xf>
    <xf numFmtId="0" fontId="8" fillId="0" borderId="3" xfId="74" applyFont="1" applyFill="1" applyBorder="1" applyAlignment="1">
      <alignment horizontal="left" vertical="center" wrapText="1"/>
    </xf>
    <xf numFmtId="0" fontId="8" fillId="0" borderId="3" xfId="74" applyFont="1" applyFill="1" applyBorder="1" applyAlignment="1">
      <alignment vertical="center" wrapText="1"/>
    </xf>
    <xf numFmtId="0" fontId="9" fillId="0" borderId="3" xfId="74" applyFont="1" applyFill="1" applyBorder="1" applyAlignment="1">
      <alignment horizontal="left" vertical="center" wrapText="1"/>
    </xf>
    <xf numFmtId="179" fontId="9" fillId="0" borderId="3" xfId="74" applyNumberFormat="1" applyFont="1" applyFill="1" applyBorder="1" applyAlignment="1">
      <alignment horizontal="left" vertical="center" wrapText="1"/>
    </xf>
    <xf numFmtId="0" fontId="8" fillId="0" borderId="2" xfId="74" applyFont="1" applyFill="1" applyBorder="1" applyAlignment="1">
      <alignment vertical="center" wrapText="1"/>
    </xf>
    <xf numFmtId="0" fontId="6" fillId="0" borderId="3" xfId="0" applyFont="1" applyFill="1" applyBorder="1" applyAlignment="1">
      <alignment horizontal="left" vertical="center" wrapText="1"/>
    </xf>
    <xf numFmtId="181" fontId="8" fillId="0" borderId="3" xfId="74" applyNumberFormat="1" applyFont="1" applyFill="1" applyBorder="1" applyAlignment="1">
      <alignment horizontal="right" vertical="center" wrapText="1"/>
    </xf>
    <xf numFmtId="179" fontId="4" fillId="0" borderId="3" xfId="74" applyNumberFormat="1" applyFont="1" applyFill="1" applyBorder="1" applyAlignment="1">
      <alignment horizontal="right" vertical="center" wrapText="1"/>
    </xf>
    <xf numFmtId="0" fontId="4" fillId="0" borderId="3" xfId="74" applyFont="1" applyFill="1" applyBorder="1" applyAlignment="1">
      <alignment vertical="center" wrapText="1"/>
    </xf>
    <xf numFmtId="0" fontId="4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179" fontId="1" fillId="0" borderId="0" xfId="74" applyNumberFormat="1" applyFont="1" applyFill="1" applyBorder="1" applyAlignment="1">
      <alignment horizontal="right" vertical="center" wrapText="1"/>
    </xf>
    <xf numFmtId="0" fontId="7" fillId="0" borderId="0" xfId="0" applyFont="1" applyFill="1" applyAlignment="1">
      <alignment horizontal="center" vertical="center" wrapText="1"/>
    </xf>
    <xf numFmtId="179" fontId="9" fillId="0" borderId="3" xfId="0" applyNumberFormat="1" applyFont="1" applyFill="1" applyBorder="1" applyAlignment="1">
      <alignment horizontal="right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 wrapText="1"/>
    </xf>
    <xf numFmtId="179" fontId="8" fillId="0" borderId="3" xfId="0" applyNumberFormat="1" applyFont="1" applyFill="1" applyBorder="1" applyAlignment="1">
      <alignment horizontal="right" vertical="center" wrapText="1"/>
    </xf>
    <xf numFmtId="181" fontId="1" fillId="0" borderId="3" xfId="0" applyNumberFormat="1" applyFont="1" applyFill="1" applyBorder="1" applyAlignment="1">
      <alignment vertical="center" wrapText="1"/>
    </xf>
    <xf numFmtId="181" fontId="11" fillId="0" borderId="3" xfId="0" applyNumberFormat="1" applyFont="1" applyFill="1" applyBorder="1" applyAlignment="1">
      <alignment vertical="center" wrapText="1"/>
    </xf>
    <xf numFmtId="181" fontId="11" fillId="0" borderId="3" xfId="0" applyNumberFormat="1" applyFont="1" applyFill="1" applyBorder="1" applyAlignment="1">
      <alignment horizontal="left" vertical="center" wrapText="1"/>
    </xf>
    <xf numFmtId="181" fontId="1" fillId="0" borderId="3" xfId="0" applyNumberFormat="1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15" fillId="0" borderId="12" xfId="0" applyFont="1" applyFill="1" applyBorder="1" applyAlignment="1">
      <alignment vertical="center" wrapText="1"/>
    </xf>
    <xf numFmtId="179" fontId="10" fillId="0" borderId="3" xfId="0" applyNumberFormat="1" applyFont="1" applyFill="1" applyBorder="1" applyAlignment="1">
      <alignment horizontal="right" vertical="center" wrapText="1"/>
    </xf>
    <xf numFmtId="181" fontId="1" fillId="0" borderId="12" xfId="0" applyNumberFormat="1" applyFont="1" applyFill="1" applyBorder="1" applyAlignment="1">
      <alignment vertical="center" wrapText="1"/>
    </xf>
    <xf numFmtId="0" fontId="12" fillId="0" borderId="2" xfId="0" applyFont="1" applyFill="1" applyBorder="1" applyAlignment="1">
      <alignment vertical="center" wrapText="1"/>
    </xf>
    <xf numFmtId="179" fontId="12" fillId="0" borderId="3" xfId="0" applyNumberFormat="1" applyFont="1" applyFill="1" applyBorder="1" applyAlignment="1">
      <alignment horizontal="right" vertical="center" wrapText="1"/>
    </xf>
    <xf numFmtId="0" fontId="16" fillId="0" borderId="12" xfId="0" applyFont="1" applyFill="1" applyBorder="1" applyAlignment="1">
      <alignment vertical="center" wrapText="1"/>
    </xf>
    <xf numFmtId="0" fontId="12" fillId="0" borderId="3" xfId="0" applyFont="1" applyFill="1" applyBorder="1" applyAlignment="1">
      <alignment vertical="center" wrapText="1"/>
    </xf>
    <xf numFmtId="183" fontId="4" fillId="0" borderId="0" xfId="74" applyNumberFormat="1" applyFont="1" applyFill="1" applyAlignment="1">
      <alignment vertical="center" wrapText="1"/>
    </xf>
    <xf numFmtId="183" fontId="1" fillId="0" borderId="0" xfId="74" applyNumberFormat="1" applyFont="1" applyFill="1" applyBorder="1" applyAlignment="1">
      <alignment vertical="center" wrapText="1"/>
    </xf>
    <xf numFmtId="183" fontId="9" fillId="0" borderId="3" xfId="0" applyNumberFormat="1" applyFont="1" applyFill="1" applyBorder="1" applyAlignment="1">
      <alignment horizontal="center" vertical="center" wrapText="1"/>
    </xf>
    <xf numFmtId="183" fontId="9" fillId="0" borderId="3" xfId="0" applyNumberFormat="1" applyFont="1" applyFill="1" applyBorder="1" applyAlignment="1">
      <alignment vertical="center" wrapText="1"/>
    </xf>
    <xf numFmtId="183" fontId="8" fillId="0" borderId="3" xfId="0" applyNumberFormat="1" applyFont="1" applyFill="1" applyBorder="1" applyAlignment="1">
      <alignment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left" vertical="center" wrapText="1"/>
    </xf>
    <xf numFmtId="183" fontId="10" fillId="0" borderId="3" xfId="0" applyNumberFormat="1" applyFont="1" applyFill="1" applyBorder="1" applyAlignment="1">
      <alignment vertical="center" wrapText="1"/>
    </xf>
    <xf numFmtId="0" fontId="15" fillId="0" borderId="3" xfId="0" applyFont="1" applyFill="1" applyBorder="1" applyAlignment="1">
      <alignment vertical="center" wrapText="1"/>
    </xf>
    <xf numFmtId="183" fontId="6" fillId="0" borderId="3" xfId="0" applyNumberFormat="1" applyFont="1" applyFill="1" applyBorder="1" applyAlignment="1">
      <alignment vertical="center" wrapText="1"/>
    </xf>
    <xf numFmtId="183" fontId="4" fillId="0" borderId="3" xfId="74" applyNumberFormat="1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right" wrapText="1"/>
    </xf>
    <xf numFmtId="0" fontId="9" fillId="0" borderId="4" xfId="0" applyFont="1" applyFill="1" applyBorder="1" applyAlignment="1">
      <alignment horizontal="center" vertical="center" wrapText="1"/>
    </xf>
    <xf numFmtId="179" fontId="9" fillId="0" borderId="4" xfId="0" applyNumberFormat="1" applyFont="1" applyFill="1" applyBorder="1" applyAlignment="1">
      <alignment horizontal="center" vertical="center" wrapText="1"/>
    </xf>
    <xf numFmtId="179" fontId="9" fillId="0" borderId="2" xfId="0" applyNumberFormat="1" applyFont="1" applyFill="1" applyBorder="1" applyAlignment="1">
      <alignment horizontal="center" vertical="center" wrapText="1"/>
    </xf>
    <xf numFmtId="179" fontId="9" fillId="0" borderId="12" xfId="0" applyNumberFormat="1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179" fontId="9" fillId="0" borderId="8" xfId="0" applyNumberFormat="1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left" vertical="center" wrapText="1"/>
    </xf>
    <xf numFmtId="179" fontId="8" fillId="0" borderId="3" xfId="0" applyNumberFormat="1" applyFont="1" applyFill="1" applyBorder="1" applyAlignment="1">
      <alignment vertical="center" wrapText="1"/>
    </xf>
    <xf numFmtId="179" fontId="1" fillId="0" borderId="3" xfId="0" applyNumberFormat="1" applyFont="1" applyFill="1" applyBorder="1" applyAlignment="1">
      <alignment vertical="center" wrapText="1"/>
    </xf>
    <xf numFmtId="179" fontId="11" fillId="0" borderId="3" xfId="0" applyNumberFormat="1" applyFont="1" applyFill="1" applyBorder="1" applyAlignment="1">
      <alignment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3" fillId="0" borderId="0" xfId="90" applyFont="1" applyFill="1"/>
    <xf numFmtId="0" fontId="3" fillId="0" borderId="0" xfId="90" applyFont="1" applyFill="1" applyAlignment="1">
      <alignment wrapText="1"/>
    </xf>
    <xf numFmtId="0" fontId="4" fillId="0" borderId="0" xfId="90" applyFont="1" applyFill="1" applyAlignment="1">
      <alignment wrapText="1"/>
    </xf>
    <xf numFmtId="0" fontId="17" fillId="0" borderId="0" xfId="90" applyFont="1" applyFill="1" applyAlignment="1">
      <alignment horizontal="left" vertical="center" wrapText="1"/>
    </xf>
    <xf numFmtId="179" fontId="17" fillId="0" borderId="0" xfId="90" applyNumberFormat="1" applyFont="1" applyFill="1" applyAlignment="1">
      <alignment horizontal="center" vertical="center" wrapText="1"/>
    </xf>
    <xf numFmtId="0" fontId="4" fillId="0" borderId="0" xfId="90" applyFont="1" applyFill="1" applyAlignment="1">
      <alignment vertical="center"/>
    </xf>
    <xf numFmtId="0" fontId="4" fillId="0" borderId="0" xfId="90" applyFont="1" applyFill="1"/>
    <xf numFmtId="0" fontId="4" fillId="0" borderId="0" xfId="90" applyFont="1" applyFill="1" applyAlignment="1">
      <alignment horizontal="right" vertical="center"/>
    </xf>
    <xf numFmtId="0" fontId="7" fillId="0" borderId="0" xfId="90" applyFont="1" applyFill="1" applyBorder="1" applyAlignment="1">
      <alignment horizontal="center" vertical="center"/>
    </xf>
    <xf numFmtId="179" fontId="6" fillId="0" borderId="1" xfId="90" applyNumberFormat="1" applyFont="1" applyFill="1" applyBorder="1" applyAlignment="1">
      <alignment horizontal="center"/>
    </xf>
    <xf numFmtId="0" fontId="6" fillId="0" borderId="1" xfId="90" applyFont="1" applyFill="1" applyBorder="1" applyAlignment="1">
      <alignment horizontal="right"/>
    </xf>
    <xf numFmtId="0" fontId="8" fillId="0" borderId="11" xfId="74" applyFont="1" applyFill="1" applyBorder="1" applyAlignment="1">
      <alignment horizontal="center" vertical="center" wrapText="1"/>
    </xf>
    <xf numFmtId="0" fontId="17" fillId="0" borderId="4" xfId="90" applyFont="1" applyFill="1" applyBorder="1" applyAlignment="1">
      <alignment horizontal="center" vertical="center" wrapText="1"/>
    </xf>
    <xf numFmtId="179" fontId="6" fillId="0" borderId="2" xfId="90" applyNumberFormat="1" applyFont="1" applyFill="1" applyBorder="1" applyAlignment="1">
      <alignment horizontal="center" vertical="center"/>
    </xf>
    <xf numFmtId="179" fontId="6" fillId="0" borderId="12" xfId="90" applyNumberFormat="1" applyFont="1" applyFill="1" applyBorder="1" applyAlignment="1">
      <alignment horizontal="center" vertical="center"/>
    </xf>
    <xf numFmtId="0" fontId="4" fillId="0" borderId="4" xfId="90" applyFont="1" applyFill="1" applyBorder="1" applyAlignment="1">
      <alignment horizontal="center" vertical="center"/>
    </xf>
    <xf numFmtId="0" fontId="1" fillId="0" borderId="3" xfId="90" applyFont="1" applyFill="1" applyBorder="1" applyAlignment="1">
      <alignment horizontal="center" vertical="center" wrapText="1"/>
    </xf>
    <xf numFmtId="0" fontId="4" fillId="0" borderId="0" xfId="90" applyFont="1" applyFill="1" applyAlignment="1">
      <alignment horizontal="center"/>
    </xf>
    <xf numFmtId="0" fontId="17" fillId="0" borderId="8" xfId="90" applyFont="1" applyFill="1" applyBorder="1" applyAlignment="1">
      <alignment horizontal="center" vertical="center" wrapText="1"/>
    </xf>
    <xf numFmtId="179" fontId="6" fillId="0" borderId="3" xfId="90" applyNumberFormat="1" applyFont="1" applyFill="1" applyBorder="1" applyAlignment="1">
      <alignment horizontal="center" vertical="center"/>
    </xf>
    <xf numFmtId="0" fontId="4" fillId="0" borderId="8" xfId="90" applyFont="1" applyFill="1" applyBorder="1" applyAlignment="1">
      <alignment horizontal="center" vertical="center"/>
    </xf>
    <xf numFmtId="0" fontId="18" fillId="0" borderId="3" xfId="90" applyFont="1" applyFill="1" applyBorder="1" applyAlignment="1">
      <alignment horizontal="center" vertical="center" wrapText="1"/>
    </xf>
    <xf numFmtId="179" fontId="14" fillId="0" borderId="3" xfId="90" applyNumberFormat="1" applyFont="1" applyFill="1" applyBorder="1" applyAlignment="1">
      <alignment horizontal="right" vertical="center"/>
    </xf>
    <xf numFmtId="0" fontId="3" fillId="0" borderId="3" xfId="90" applyFont="1" applyFill="1" applyBorder="1" applyAlignment="1">
      <alignment horizontal="left" vertical="center"/>
    </xf>
    <xf numFmtId="179" fontId="14" fillId="0" borderId="3" xfId="90" applyNumberFormat="1" applyFont="1" applyFill="1" applyBorder="1" applyAlignment="1">
      <alignment horizontal="left" vertical="center"/>
    </xf>
    <xf numFmtId="0" fontId="3" fillId="0" borderId="3" xfId="90" applyFont="1" applyFill="1" applyBorder="1" applyAlignment="1">
      <alignment horizontal="left"/>
    </xf>
    <xf numFmtId="0" fontId="3" fillId="0" borderId="0" xfId="90" applyFont="1" applyFill="1" applyAlignment="1">
      <alignment horizontal="center"/>
    </xf>
    <xf numFmtId="0" fontId="9" fillId="0" borderId="3" xfId="90" applyFont="1" applyFill="1" applyBorder="1" applyAlignment="1">
      <alignment horizontal="left" vertical="center" wrapText="1"/>
    </xf>
    <xf numFmtId="179" fontId="9" fillId="0" borderId="3" xfId="90" applyNumberFormat="1" applyFont="1" applyFill="1" applyBorder="1" applyAlignment="1">
      <alignment horizontal="right" vertical="center" wrapText="1"/>
    </xf>
    <xf numFmtId="179" fontId="9" fillId="0" borderId="3" xfId="90" applyNumberFormat="1" applyFont="1" applyFill="1" applyBorder="1" applyAlignment="1">
      <alignment horizontal="left" vertical="center" wrapText="1"/>
    </xf>
    <xf numFmtId="0" fontId="3" fillId="0" borderId="3" xfId="90" applyFont="1" applyFill="1" applyBorder="1" applyAlignment="1">
      <alignment horizontal="left" wrapText="1"/>
    </xf>
    <xf numFmtId="0" fontId="9" fillId="0" borderId="0" xfId="90" applyFont="1" applyFill="1" applyAlignment="1">
      <alignment wrapText="1"/>
    </xf>
    <xf numFmtId="0" fontId="8" fillId="0" borderId="3" xfId="90" applyFont="1" applyFill="1" applyBorder="1" applyAlignment="1">
      <alignment horizontal="left" vertical="center" wrapText="1"/>
    </xf>
    <xf numFmtId="179" fontId="6" fillId="0" borderId="3" xfId="90" applyNumberFormat="1" applyFont="1" applyFill="1" applyBorder="1" applyAlignment="1">
      <alignment horizontal="right" vertical="center"/>
    </xf>
    <xf numFmtId="179" fontId="8" fillId="0" borderId="3" xfId="90" applyNumberFormat="1" applyFont="1" applyFill="1" applyBorder="1" applyAlignment="1">
      <alignment horizontal="right" vertical="center" wrapText="1"/>
    </xf>
    <xf numFmtId="0" fontId="8" fillId="0" borderId="3" xfId="90" applyFont="1" applyFill="1" applyBorder="1" applyAlignment="1">
      <alignment horizontal="left" wrapText="1"/>
    </xf>
    <xf numFmtId="0" fontId="4" fillId="0" borderId="3" xfId="90" applyFont="1" applyFill="1" applyBorder="1" applyAlignment="1">
      <alignment horizontal="left" wrapText="1"/>
    </xf>
    <xf numFmtId="0" fontId="8" fillId="0" borderId="0" xfId="90" applyFont="1" applyFill="1" applyAlignment="1">
      <alignment wrapText="1"/>
    </xf>
    <xf numFmtId="0" fontId="9" fillId="0" borderId="3" xfId="90" applyFont="1" applyFill="1" applyBorder="1" applyAlignment="1">
      <alignment horizontal="left" wrapText="1"/>
    </xf>
    <xf numFmtId="179" fontId="8" fillId="0" borderId="3" xfId="90" applyNumberFormat="1" applyFont="1" applyFill="1" applyBorder="1" applyAlignment="1">
      <alignment horizontal="left" vertical="center" wrapText="1"/>
    </xf>
    <xf numFmtId="0" fontId="2" fillId="0" borderId="3" xfId="90" applyFont="1" applyFill="1" applyBorder="1" applyAlignment="1">
      <alignment horizontal="left" vertical="center" wrapText="1"/>
    </xf>
    <xf numFmtId="0" fontId="4" fillId="0" borderId="3" xfId="90" applyFont="1" applyFill="1" applyBorder="1" applyAlignment="1">
      <alignment horizontal="left" vertical="center" wrapText="1"/>
    </xf>
    <xf numFmtId="0" fontId="19" fillId="0" borderId="3" xfId="90" applyFont="1" applyFill="1" applyBorder="1" applyAlignment="1">
      <alignment horizontal="left" vertical="center" wrapText="1"/>
    </xf>
    <xf numFmtId="0" fontId="4" fillId="0" borderId="0" xfId="0" applyFont="1" applyFill="1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>
      <alignment vertical="center"/>
    </xf>
    <xf numFmtId="0" fontId="7" fillId="0" borderId="0" xfId="92" applyFont="1" applyFill="1" applyAlignment="1" applyProtection="1">
      <alignment horizontal="center" vertical="center"/>
      <protection locked="0"/>
    </xf>
    <xf numFmtId="0" fontId="4" fillId="0" borderId="1" xfId="0" applyFont="1" applyFill="1" applyBorder="1" applyAlignment="1">
      <alignment horizontal="right" vertical="center"/>
    </xf>
    <xf numFmtId="0" fontId="9" fillId="0" borderId="4" xfId="92" applyFont="1" applyFill="1" applyBorder="1" applyAlignment="1" applyProtection="1">
      <alignment horizontal="center" vertical="center"/>
      <protection locked="0"/>
    </xf>
    <xf numFmtId="0" fontId="9" fillId="0" borderId="4" xfId="92" applyFont="1" applyFill="1" applyBorder="1" applyAlignment="1" applyProtection="1">
      <alignment horizontal="center" vertical="center" wrapText="1"/>
      <protection locked="0"/>
    </xf>
    <xf numFmtId="0" fontId="9" fillId="0" borderId="2" xfId="92" applyFont="1" applyFill="1" applyBorder="1" applyAlignment="1" applyProtection="1">
      <alignment horizontal="center" vertical="center"/>
      <protection locked="0"/>
    </xf>
    <xf numFmtId="0" fontId="9" fillId="0" borderId="12" xfId="92" applyFont="1" applyFill="1" applyBorder="1" applyAlignment="1" applyProtection="1">
      <alignment horizontal="center" vertical="center"/>
      <protection locked="0"/>
    </xf>
    <xf numFmtId="0" fontId="9" fillId="0" borderId="8" xfId="92" applyFont="1" applyFill="1" applyBorder="1" applyAlignment="1" applyProtection="1">
      <alignment horizontal="center" vertical="center"/>
      <protection locked="0"/>
    </xf>
    <xf numFmtId="0" fontId="9" fillId="0" borderId="8" xfId="92" applyFont="1" applyFill="1" applyBorder="1" applyAlignment="1" applyProtection="1">
      <alignment horizontal="center" vertical="center" wrapText="1"/>
      <protection locked="0"/>
    </xf>
    <xf numFmtId="0" fontId="9" fillId="0" borderId="3" xfId="92" applyFont="1" applyFill="1" applyBorder="1" applyAlignment="1" applyProtection="1">
      <alignment horizontal="center" vertical="center"/>
      <protection locked="0"/>
    </xf>
    <xf numFmtId="179" fontId="9" fillId="0" borderId="3" xfId="92" applyNumberFormat="1" applyFont="1" applyFill="1" applyBorder="1" applyAlignment="1" applyProtection="1">
      <alignment horizontal="right" vertical="center"/>
    </xf>
    <xf numFmtId="181" fontId="9" fillId="0" borderId="3" xfId="90" applyNumberFormat="1" applyFont="1" applyFill="1" applyBorder="1" applyAlignment="1" applyProtection="1">
      <alignment horizontal="right" vertical="center"/>
      <protection locked="0"/>
    </xf>
    <xf numFmtId="0" fontId="9" fillId="0" borderId="3" xfId="92" applyFont="1" applyFill="1" applyBorder="1" applyAlignment="1" applyProtection="1">
      <alignment vertical="center"/>
      <protection locked="0"/>
    </xf>
    <xf numFmtId="0" fontId="8" fillId="0" borderId="3" xfId="92" applyFont="1" applyFill="1" applyBorder="1" applyAlignment="1" applyProtection="1">
      <alignment vertical="center"/>
      <protection locked="0"/>
    </xf>
    <xf numFmtId="179" fontId="8" fillId="0" borderId="3" xfId="90" applyNumberFormat="1" applyFont="1" applyFill="1" applyBorder="1" applyAlignment="1" applyProtection="1">
      <alignment horizontal="right" vertical="center"/>
      <protection locked="0"/>
    </xf>
    <xf numFmtId="181" fontId="8" fillId="0" borderId="3" xfId="90" applyNumberFormat="1" applyFont="1" applyFill="1" applyBorder="1" applyAlignment="1" applyProtection="1">
      <alignment horizontal="right" vertical="center"/>
      <protection locked="0"/>
    </xf>
    <xf numFmtId="0" fontId="8" fillId="0" borderId="3" xfId="92" applyFont="1" applyFill="1" applyBorder="1" applyAlignment="1" applyProtection="1">
      <alignment vertical="center" wrapText="1"/>
      <protection locked="0"/>
    </xf>
    <xf numFmtId="176" fontId="4" fillId="0" borderId="0" xfId="74" applyNumberFormat="1" applyFont="1" applyFill="1" applyAlignment="1">
      <alignment horizontal="center" vertical="center" wrapText="1"/>
    </xf>
    <xf numFmtId="176" fontId="9" fillId="0" borderId="3" xfId="0" applyNumberFormat="1" applyFont="1" applyFill="1" applyBorder="1" applyAlignment="1">
      <alignment horizontal="center" vertical="center" wrapText="1"/>
    </xf>
    <xf numFmtId="181" fontId="8" fillId="0" borderId="3" xfId="0" applyNumberFormat="1" applyFont="1" applyFill="1" applyBorder="1" applyAlignment="1">
      <alignment vertical="center" wrapText="1"/>
    </xf>
    <xf numFmtId="181" fontId="9" fillId="0" borderId="3" xfId="0" applyNumberFormat="1" applyFont="1" applyFill="1" applyBorder="1" applyAlignment="1">
      <alignment vertical="center" wrapText="1"/>
    </xf>
    <xf numFmtId="0" fontId="8" fillId="0" borderId="3" xfId="98" applyNumberFormat="1" applyFont="1" applyFill="1" applyBorder="1" applyAlignment="1">
      <alignment vertical="center" wrapText="1"/>
    </xf>
    <xf numFmtId="179" fontId="11" fillId="0" borderId="3" xfId="0" applyNumberFormat="1" applyFont="1" applyFill="1" applyBorder="1" applyAlignment="1">
      <alignment horizontal="center" vertical="center" wrapText="1"/>
    </xf>
    <xf numFmtId="0" fontId="2" fillId="0" borderId="0" xfId="87" applyFont="1">
      <alignment vertical="center"/>
    </xf>
    <xf numFmtId="0" fontId="4" fillId="0" borderId="0" xfId="87" applyFont="1" applyAlignment="1">
      <alignment vertical="center" wrapText="1"/>
    </xf>
    <xf numFmtId="0" fontId="4" fillId="0" borderId="0" xfId="87" applyFont="1">
      <alignment vertical="center"/>
    </xf>
    <xf numFmtId="0" fontId="11" fillId="0" borderId="0" xfId="87" applyFont="1" applyAlignment="1">
      <alignment horizontal="left" vertical="center" wrapText="1"/>
    </xf>
    <xf numFmtId="0" fontId="7" fillId="0" borderId="0" xfId="87" applyFont="1" applyAlignment="1">
      <alignment horizontal="center" vertical="center"/>
    </xf>
    <xf numFmtId="0" fontId="2" fillId="0" borderId="0" xfId="87" applyFont="1" applyAlignment="1">
      <alignment vertical="center" wrapText="1"/>
    </xf>
    <xf numFmtId="0" fontId="5" fillId="0" borderId="4" xfId="87" applyFont="1" applyBorder="1" applyAlignment="1">
      <alignment horizontal="center" vertical="center" wrapText="1"/>
    </xf>
    <xf numFmtId="0" fontId="5" fillId="0" borderId="4" xfId="87" applyFont="1" applyBorder="1" applyAlignment="1">
      <alignment horizontal="center" vertical="center"/>
    </xf>
    <xf numFmtId="0" fontId="5" fillId="0" borderId="2" xfId="87" applyFont="1" applyBorder="1" applyAlignment="1">
      <alignment horizontal="center" vertical="center"/>
    </xf>
    <xf numFmtId="0" fontId="5" fillId="0" borderId="11" xfId="87" applyFont="1" applyBorder="1" applyAlignment="1">
      <alignment horizontal="center" vertical="center"/>
    </xf>
    <xf numFmtId="0" fontId="5" fillId="0" borderId="12" xfId="87" applyFont="1" applyBorder="1" applyAlignment="1">
      <alignment horizontal="center" vertical="center"/>
    </xf>
    <xf numFmtId="0" fontId="5" fillId="0" borderId="13" xfId="87" applyFont="1" applyBorder="1" applyAlignment="1">
      <alignment horizontal="center" vertical="center" wrapText="1"/>
    </xf>
    <xf numFmtId="0" fontId="5" fillId="0" borderId="8" xfId="87" applyFont="1" applyBorder="1" applyAlignment="1">
      <alignment horizontal="center" vertical="center"/>
    </xf>
    <xf numFmtId="0" fontId="5" fillId="0" borderId="8" xfId="87" applyFont="1" applyBorder="1" applyAlignment="1">
      <alignment horizontal="center" vertical="center" wrapText="1"/>
    </xf>
    <xf numFmtId="179" fontId="5" fillId="0" borderId="3" xfId="87" applyNumberFormat="1" applyFont="1" applyBorder="1" applyAlignment="1">
      <alignment vertical="center"/>
    </xf>
    <xf numFmtId="0" fontId="2" fillId="0" borderId="3" xfId="87" applyFont="1" applyBorder="1" applyAlignment="1">
      <alignment horizontal="center" vertical="center" wrapText="1"/>
    </xf>
    <xf numFmtId="0" fontId="2" fillId="0" borderId="3" xfId="87" applyFont="1" applyBorder="1">
      <alignment vertical="center"/>
    </xf>
    <xf numFmtId="179" fontId="5" fillId="0" borderId="8" xfId="87" applyNumberFormat="1" applyFont="1" applyBorder="1" applyAlignment="1">
      <alignment vertical="center"/>
    </xf>
    <xf numFmtId="179" fontId="2" fillId="0" borderId="3" xfId="87" applyNumberFormat="1" applyFont="1" applyFill="1" applyBorder="1" applyAlignment="1">
      <alignment vertical="center"/>
    </xf>
    <xf numFmtId="0" fontId="2" fillId="0" borderId="3" xfId="87" applyFont="1" applyBorder="1" applyAlignment="1">
      <alignment vertical="center" wrapText="1"/>
    </xf>
    <xf numFmtId="0" fontId="20" fillId="0" borderId="0" xfId="87" applyFont="1" applyFill="1" applyBorder="1" applyAlignment="1">
      <alignment horizontal="left" vertical="center"/>
    </xf>
    <xf numFmtId="0" fontId="2" fillId="0" borderId="0" xfId="15" applyFont="1" applyFill="1">
      <alignment vertical="center"/>
    </xf>
    <xf numFmtId="0" fontId="4" fillId="0" borderId="0" xfId="15" applyFont="1" applyFill="1">
      <alignment vertical="center"/>
    </xf>
    <xf numFmtId="0" fontId="4" fillId="0" borderId="0" xfId="15" applyFont="1" applyFill="1" applyAlignment="1">
      <alignment horizontal="center" vertical="center"/>
    </xf>
    <xf numFmtId="179" fontId="4" fillId="0" borderId="0" xfId="15" applyNumberFormat="1" applyFont="1" applyFill="1" applyAlignment="1">
      <alignment horizontal="center" vertical="center"/>
    </xf>
    <xf numFmtId="0" fontId="16" fillId="0" borderId="0" xfId="15" applyFont="1" applyFill="1">
      <alignment vertical="center"/>
    </xf>
    <xf numFmtId="0" fontId="21" fillId="0" borderId="0" xfId="15" applyFont="1" applyFill="1">
      <alignment vertical="center"/>
    </xf>
    <xf numFmtId="0" fontId="21" fillId="0" borderId="0" xfId="15" applyFont="1" applyFill="1" applyAlignment="1">
      <alignment horizontal="center" vertical="center"/>
    </xf>
    <xf numFmtId="179" fontId="21" fillId="0" borderId="0" xfId="15" applyNumberFormat="1" applyFont="1" applyFill="1" applyAlignment="1">
      <alignment horizontal="center" vertical="center"/>
    </xf>
    <xf numFmtId="0" fontId="22" fillId="0" borderId="0" xfId="15" applyFont="1" applyFill="1" applyAlignment="1">
      <alignment horizontal="center" vertical="center"/>
    </xf>
    <xf numFmtId="0" fontId="23" fillId="0" borderId="1" xfId="15" applyFont="1" applyFill="1" applyBorder="1" applyAlignment="1">
      <alignment horizontal="center" vertical="center" wrapText="1"/>
    </xf>
    <xf numFmtId="0" fontId="21" fillId="0" borderId="1" xfId="15" applyFont="1" applyFill="1" applyBorder="1" applyAlignment="1">
      <alignment horizontal="center" vertical="center" wrapText="1"/>
    </xf>
    <xf numFmtId="0" fontId="20" fillId="0" borderId="1" xfId="15" applyFont="1" applyFill="1" applyBorder="1" applyAlignment="1">
      <alignment horizontal="center" vertical="center"/>
    </xf>
    <xf numFmtId="0" fontId="24" fillId="0" borderId="4" xfId="15" applyFont="1" applyFill="1" applyBorder="1" applyAlignment="1">
      <alignment horizontal="center" vertical="center" wrapText="1"/>
    </xf>
    <xf numFmtId="0" fontId="24" fillId="0" borderId="4" xfId="15" applyFont="1" applyFill="1" applyBorder="1" applyAlignment="1">
      <alignment horizontal="center" vertical="center"/>
    </xf>
    <xf numFmtId="179" fontId="24" fillId="0" borderId="2" xfId="15" applyNumberFormat="1" applyFont="1" applyFill="1" applyBorder="1" applyAlignment="1">
      <alignment horizontal="center" vertical="center"/>
    </xf>
    <xf numFmtId="179" fontId="24" fillId="0" borderId="11" xfId="15" applyNumberFormat="1" applyFont="1" applyFill="1" applyBorder="1" applyAlignment="1">
      <alignment horizontal="center" vertical="center"/>
    </xf>
    <xf numFmtId="179" fontId="24" fillId="0" borderId="12" xfId="15" applyNumberFormat="1" applyFont="1" applyFill="1" applyBorder="1" applyAlignment="1">
      <alignment horizontal="center" vertical="center"/>
    </xf>
    <xf numFmtId="0" fontId="24" fillId="0" borderId="13" xfId="15" applyFont="1" applyFill="1" applyBorder="1" applyAlignment="1">
      <alignment horizontal="center" vertical="center" wrapText="1"/>
    </xf>
    <xf numFmtId="0" fontId="24" fillId="0" borderId="8" xfId="15" applyFont="1" applyFill="1" applyBorder="1" applyAlignment="1">
      <alignment horizontal="center" vertical="center"/>
    </xf>
    <xf numFmtId="0" fontId="24" fillId="0" borderId="8" xfId="15" applyFont="1" applyFill="1" applyBorder="1" applyAlignment="1">
      <alignment horizontal="center" vertical="center" wrapText="1"/>
    </xf>
    <xf numFmtId="179" fontId="24" fillId="0" borderId="3" xfId="15" applyNumberFormat="1" applyFont="1" applyFill="1" applyBorder="1" applyAlignment="1">
      <alignment horizontal="center" vertical="center" wrapText="1"/>
    </xf>
    <xf numFmtId="179" fontId="24" fillId="0" borderId="3" xfId="15" applyNumberFormat="1" applyFont="1" applyFill="1" applyBorder="1" applyAlignment="1">
      <alignment horizontal="center" vertical="center"/>
    </xf>
    <xf numFmtId="0" fontId="24" fillId="0" borderId="3" xfId="15" applyFont="1" applyFill="1" applyBorder="1" applyAlignment="1">
      <alignment horizontal="center" vertical="center"/>
    </xf>
    <xf numFmtId="179" fontId="24" fillId="0" borderId="3" xfId="15" applyNumberFormat="1" applyFont="1" applyFill="1" applyBorder="1" applyAlignment="1">
      <alignment horizontal="right" vertical="center"/>
    </xf>
    <xf numFmtId="179" fontId="24" fillId="0" borderId="3" xfId="15" applyNumberFormat="1" applyFont="1" applyFill="1" applyBorder="1" applyAlignment="1">
      <alignment vertical="center"/>
    </xf>
    <xf numFmtId="0" fontId="2" fillId="0" borderId="3" xfId="15" applyFont="1" applyFill="1" applyBorder="1" applyAlignment="1">
      <alignment horizontal="center" vertical="center"/>
    </xf>
    <xf numFmtId="0" fontId="2" fillId="0" borderId="3" xfId="15" applyFont="1" applyFill="1" applyBorder="1" applyAlignment="1">
      <alignment horizontal="left" vertical="center" wrapText="1"/>
    </xf>
    <xf numFmtId="179" fontId="5" fillId="0" borderId="3" xfId="15" applyNumberFormat="1" applyFont="1" applyFill="1" applyBorder="1" applyAlignment="1">
      <alignment horizontal="right" vertical="center"/>
    </xf>
    <xf numFmtId="179" fontId="2" fillId="0" borderId="3" xfId="87" applyNumberFormat="1" applyFont="1" applyFill="1" applyBorder="1" applyAlignment="1">
      <alignment horizontal="right" vertical="center"/>
    </xf>
    <xf numFmtId="179" fontId="20" fillId="0" borderId="3" xfId="87" applyNumberFormat="1" applyFont="1" applyFill="1" applyBorder="1" applyAlignment="1">
      <alignment horizontal="center" vertical="center"/>
    </xf>
    <xf numFmtId="179" fontId="2" fillId="0" borderId="3" xfId="87" applyNumberFormat="1" applyFont="1" applyFill="1" applyBorder="1" applyAlignment="1">
      <alignment horizontal="right" vertical="center" wrapText="1"/>
    </xf>
    <xf numFmtId="183" fontId="2" fillId="0" borderId="3" xfId="87" applyNumberFormat="1" applyFont="1" applyFill="1" applyBorder="1" applyAlignment="1">
      <alignment horizontal="center" vertical="center"/>
    </xf>
    <xf numFmtId="183" fontId="2" fillId="0" borderId="3" xfId="87" applyNumberFormat="1" applyFont="1" applyFill="1" applyBorder="1" applyAlignment="1">
      <alignment horizontal="center" vertical="center" wrapText="1"/>
    </xf>
    <xf numFmtId="179" fontId="2" fillId="0" borderId="3" xfId="15" applyNumberFormat="1" applyFont="1" applyFill="1" applyBorder="1" applyAlignment="1">
      <alignment horizontal="right" vertical="center" wrapText="1"/>
    </xf>
    <xf numFmtId="179" fontId="2" fillId="0" borderId="3" xfId="15" applyNumberFormat="1" applyFont="1" applyFill="1" applyBorder="1" applyAlignment="1">
      <alignment horizontal="right" vertical="center"/>
    </xf>
    <xf numFmtId="183" fontId="2" fillId="0" borderId="3" xfId="15" applyNumberFormat="1" applyFont="1" applyFill="1" applyBorder="1" applyAlignment="1">
      <alignment horizontal="right" vertical="center"/>
    </xf>
    <xf numFmtId="179" fontId="4" fillId="0" borderId="3" xfId="15" applyNumberFormat="1" applyFont="1" applyFill="1" applyBorder="1" applyAlignment="1">
      <alignment horizontal="right" vertical="center"/>
    </xf>
    <xf numFmtId="0" fontId="2" fillId="0" borderId="3" xfId="87" applyFont="1" applyFill="1" applyBorder="1" applyAlignment="1">
      <alignment vertical="center" wrapText="1"/>
    </xf>
    <xf numFmtId="183" fontId="2" fillId="0" borderId="3" xfId="87" applyNumberFormat="1" applyFont="1" applyFill="1" applyBorder="1" applyAlignment="1">
      <alignment vertical="center" wrapText="1"/>
    </xf>
    <xf numFmtId="179" fontId="10" fillId="0" borderId="3" xfId="15" applyNumberFormat="1" applyFont="1" applyFill="1" applyBorder="1" applyAlignment="1">
      <alignment horizontal="right" vertical="center"/>
    </xf>
    <xf numFmtId="184" fontId="2" fillId="0" borderId="3" xfId="15" applyNumberFormat="1" applyFont="1" applyFill="1" applyBorder="1" applyAlignment="1">
      <alignment horizontal="center" vertical="center"/>
    </xf>
    <xf numFmtId="184" fontId="2" fillId="0" borderId="3" xfId="15" applyNumberFormat="1" applyFont="1" applyFill="1" applyBorder="1" applyAlignment="1">
      <alignment horizontal="left" vertical="center"/>
    </xf>
    <xf numFmtId="184" fontId="1" fillId="0" borderId="3" xfId="15" applyNumberFormat="1" applyFont="1" applyFill="1" applyBorder="1" applyAlignment="1">
      <alignment horizontal="left" vertical="center"/>
    </xf>
    <xf numFmtId="0" fontId="2" fillId="0" borderId="3" xfId="15" applyFont="1" applyFill="1" applyBorder="1" applyAlignment="1">
      <alignment horizontal="left" vertical="center"/>
    </xf>
    <xf numFmtId="0" fontId="4" fillId="0" borderId="3" xfId="15" applyFont="1" applyFill="1" applyBorder="1">
      <alignment vertical="center"/>
    </xf>
    <xf numFmtId="0" fontId="21" fillId="0" borderId="0" xfId="0" applyFont="1" applyFill="1">
      <alignment vertical="center"/>
    </xf>
    <xf numFmtId="0" fontId="20" fillId="0" borderId="0" xfId="0" applyFont="1" applyFill="1">
      <alignment vertical="center"/>
    </xf>
    <xf numFmtId="0" fontId="4" fillId="0" borderId="0" xfId="0" applyFont="1" applyFill="1" applyAlignment="1">
      <alignment vertical="center" wrapText="1"/>
    </xf>
    <xf numFmtId="0" fontId="16" fillId="0" borderId="0" xfId="0" applyFont="1" applyFill="1" applyAlignment="1">
      <alignment vertical="center" wrapText="1"/>
    </xf>
    <xf numFmtId="0" fontId="21" fillId="0" borderId="0" xfId="0" applyFont="1" applyFill="1" applyAlignment="1">
      <alignment vertical="center" wrapText="1"/>
    </xf>
    <xf numFmtId="0" fontId="22" fillId="0" borderId="0" xfId="0" applyFont="1" applyFill="1" applyAlignment="1">
      <alignment horizontal="center" vertical="center"/>
    </xf>
    <xf numFmtId="0" fontId="20" fillId="0" borderId="1" xfId="0" applyFont="1" applyFill="1" applyBorder="1" applyAlignment="1">
      <alignment horizontal="right" vertical="center"/>
    </xf>
    <xf numFmtId="0" fontId="24" fillId="0" borderId="3" xfId="0" applyFont="1" applyFill="1" applyBorder="1" applyAlignment="1">
      <alignment horizontal="center" vertical="center"/>
    </xf>
    <xf numFmtId="0" fontId="24" fillId="0" borderId="8" xfId="0" applyFont="1" applyFill="1" applyBorder="1" applyAlignment="1">
      <alignment horizontal="center" vertical="center" wrapText="1"/>
    </xf>
    <xf numFmtId="0" fontId="24" fillId="0" borderId="3" xfId="0" applyFont="1" applyFill="1" applyBorder="1" applyAlignment="1">
      <alignment horizontal="center" vertical="center" wrapText="1"/>
    </xf>
    <xf numFmtId="3" fontId="24" fillId="0" borderId="3" xfId="0" applyNumberFormat="1" applyFont="1" applyFill="1" applyBorder="1" applyAlignment="1">
      <alignment horizontal="right" vertical="center" wrapText="1"/>
    </xf>
    <xf numFmtId="3" fontId="20" fillId="0" borderId="3" xfId="0" applyNumberFormat="1" applyFont="1" applyFill="1" applyBorder="1" applyAlignment="1" applyProtection="1">
      <alignment horizontal="left" vertical="center" wrapText="1"/>
    </xf>
    <xf numFmtId="3" fontId="20" fillId="0" borderId="3" xfId="0" applyNumberFormat="1" applyFont="1" applyFill="1" applyBorder="1" applyAlignment="1" applyProtection="1">
      <alignment horizontal="right" vertical="center" wrapText="1"/>
    </xf>
    <xf numFmtId="184" fontId="20" fillId="0" borderId="3" xfId="10" applyNumberFormat="1" applyFont="1" applyFill="1" applyBorder="1" applyAlignment="1">
      <alignment horizontal="right" vertical="center"/>
    </xf>
    <xf numFmtId="184" fontId="20" fillId="0" borderId="3" xfId="10" applyNumberFormat="1" applyFont="1" applyFill="1" applyBorder="1" applyAlignment="1" applyProtection="1">
      <alignment horizontal="right" vertical="center"/>
    </xf>
    <xf numFmtId="184" fontId="2" fillId="0" borderId="3" xfId="10" applyNumberFormat="1" applyFont="1" applyFill="1" applyBorder="1" applyAlignment="1">
      <alignment horizontal="right" vertical="center"/>
    </xf>
    <xf numFmtId="0" fontId="20" fillId="0" borderId="6" xfId="0" applyFont="1" applyFill="1" applyBorder="1" applyAlignment="1">
      <alignment horizontal="left" vertical="center" wrapText="1"/>
    </xf>
    <xf numFmtId="0" fontId="16" fillId="0" borderId="0" xfId="0" applyFont="1" applyFill="1">
      <alignment vertical="center"/>
    </xf>
    <xf numFmtId="0" fontId="21" fillId="0" borderId="0" xfId="0" applyFont="1" applyFill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49" fontId="24" fillId="0" borderId="4" xfId="99" applyNumberFormat="1" applyFont="1" applyFill="1" applyBorder="1" applyAlignment="1" applyProtection="1">
      <alignment horizontal="center" vertical="center" wrapText="1"/>
      <protection locked="0"/>
    </xf>
    <xf numFmtId="49" fontId="24" fillId="0" borderId="4" xfId="99" applyNumberFormat="1" applyFont="1" applyFill="1" applyBorder="1" applyAlignment="1" applyProtection="1">
      <alignment horizontal="center" vertical="center"/>
      <protection locked="0"/>
    </xf>
    <xf numFmtId="49" fontId="20" fillId="0" borderId="2" xfId="99" applyNumberFormat="1" applyFont="1" applyFill="1" applyBorder="1" applyAlignment="1" applyProtection="1">
      <alignment horizontal="center" vertical="center"/>
      <protection locked="0"/>
    </xf>
    <xf numFmtId="49" fontId="20" fillId="0" borderId="12" xfId="99" applyNumberFormat="1" applyFont="1" applyFill="1" applyBorder="1" applyAlignment="1" applyProtection="1">
      <alignment horizontal="center" vertical="center"/>
      <protection locked="0"/>
    </xf>
    <xf numFmtId="49" fontId="24" fillId="0" borderId="8" xfId="99" applyNumberFormat="1" applyFont="1" applyFill="1" applyBorder="1" applyAlignment="1" applyProtection="1">
      <alignment horizontal="center" vertical="center" wrapText="1"/>
      <protection locked="0"/>
    </xf>
    <xf numFmtId="49" fontId="24" fillId="0" borderId="8" xfId="99" applyNumberFormat="1" applyFont="1" applyFill="1" applyBorder="1" applyAlignment="1" applyProtection="1">
      <alignment horizontal="center" vertical="center"/>
      <protection locked="0"/>
    </xf>
    <xf numFmtId="49" fontId="20" fillId="0" borderId="3" xfId="99" applyNumberFormat="1" applyFont="1" applyFill="1" applyBorder="1" applyAlignment="1" applyProtection="1">
      <alignment horizontal="center" vertical="center"/>
      <protection locked="0"/>
    </xf>
    <xf numFmtId="0" fontId="20" fillId="0" borderId="3" xfId="0" applyFont="1" applyFill="1" applyBorder="1" applyAlignment="1">
      <alignment vertical="center"/>
    </xf>
    <xf numFmtId="184" fontId="20" fillId="0" borderId="3" xfId="0" applyNumberFormat="1" applyFont="1" applyFill="1" applyBorder="1" applyAlignment="1">
      <alignment horizontal="right" vertical="center"/>
    </xf>
    <xf numFmtId="0" fontId="20" fillId="0" borderId="3" xfId="0" applyFont="1" applyFill="1" applyBorder="1">
      <alignment vertical="center"/>
    </xf>
    <xf numFmtId="0" fontId="25" fillId="0" borderId="0" xfId="0" applyFont="1" applyFill="1">
      <alignment vertical="center"/>
    </xf>
    <xf numFmtId="184" fontId="20" fillId="0" borderId="0" xfId="0" applyNumberFormat="1" applyFont="1" applyFill="1" applyAlignment="1">
      <alignment horizontal="left" vertical="center"/>
    </xf>
    <xf numFmtId="0" fontId="20" fillId="0" borderId="3" xfId="0" applyFont="1" applyFill="1" applyBorder="1" applyAlignment="1">
      <alignment vertical="center" wrapText="1"/>
    </xf>
    <xf numFmtId="184" fontId="2" fillId="0" borderId="3" xfId="0" applyNumberFormat="1" applyFont="1" applyFill="1" applyBorder="1" applyAlignment="1">
      <alignment horizontal="right" vertical="center"/>
    </xf>
    <xf numFmtId="0" fontId="20" fillId="0" borderId="0" xfId="0" applyFont="1" applyFill="1" applyAlignment="1">
      <alignment horizontal="left" vertical="center"/>
    </xf>
    <xf numFmtId="184" fontId="26" fillId="0" borderId="0" xfId="0" applyNumberFormat="1" applyFont="1" applyFill="1" applyAlignment="1">
      <alignment horizontal="left" vertical="center" wrapText="1"/>
    </xf>
    <xf numFmtId="179" fontId="21" fillId="0" borderId="0" xfId="74" applyNumberFormat="1" applyFont="1" applyFill="1">
      <alignment vertical="center"/>
    </xf>
    <xf numFmtId="179" fontId="24" fillId="0" borderId="0" xfId="74" applyNumberFormat="1" applyFont="1" applyFill="1" applyProtection="1">
      <alignment vertical="center"/>
      <protection locked="0"/>
    </xf>
    <xf numFmtId="179" fontId="20" fillId="0" borderId="0" xfId="74" applyNumberFormat="1" applyFont="1" applyFill="1" applyProtection="1">
      <alignment vertical="center"/>
      <protection locked="0"/>
    </xf>
    <xf numFmtId="179" fontId="2" fillId="0" borderId="0" xfId="74" applyNumberFormat="1" applyFont="1" applyFill="1" applyProtection="1">
      <alignment vertical="center"/>
      <protection locked="0"/>
    </xf>
    <xf numFmtId="179" fontId="2" fillId="0" borderId="0" xfId="74" applyNumberFormat="1" applyFont="1" applyFill="1">
      <alignment vertical="center"/>
    </xf>
    <xf numFmtId="179" fontId="4" fillId="0" borderId="0" xfId="74" applyNumberFormat="1" applyFont="1" applyFill="1">
      <alignment vertical="center"/>
    </xf>
    <xf numFmtId="181" fontId="4" fillId="0" borderId="0" xfId="74" applyNumberFormat="1" applyFont="1" applyFill="1">
      <alignment vertical="center"/>
    </xf>
    <xf numFmtId="179" fontId="16" fillId="0" borderId="0" xfId="74" applyNumberFormat="1" applyFont="1" applyFill="1">
      <alignment vertical="center"/>
    </xf>
    <xf numFmtId="179" fontId="22" fillId="0" borderId="0" xfId="74" applyNumberFormat="1" applyFont="1" applyFill="1" applyAlignment="1">
      <alignment horizontal="center" vertical="center"/>
    </xf>
    <xf numFmtId="179" fontId="24" fillId="0" borderId="4" xfId="74" applyNumberFormat="1" applyFont="1" applyFill="1" applyBorder="1" applyAlignment="1" applyProtection="1">
      <alignment horizontal="center" vertical="center"/>
      <protection locked="0"/>
    </xf>
    <xf numFmtId="179" fontId="24" fillId="0" borderId="4" xfId="74" applyNumberFormat="1" applyFont="1" applyFill="1" applyBorder="1" applyAlignment="1">
      <alignment horizontal="center" vertical="center" wrapText="1"/>
    </xf>
    <xf numFmtId="179" fontId="24" fillId="0" borderId="5" xfId="74" applyNumberFormat="1" applyFont="1" applyFill="1" applyBorder="1" applyAlignment="1" applyProtection="1">
      <alignment horizontal="center" vertical="center"/>
      <protection locked="0"/>
    </xf>
    <xf numFmtId="179" fontId="24" fillId="0" borderId="6" xfId="74" applyNumberFormat="1" applyFont="1" applyFill="1" applyBorder="1" applyAlignment="1" applyProtection="1">
      <alignment horizontal="center" vertical="center"/>
      <protection locked="0"/>
    </xf>
    <xf numFmtId="179" fontId="24" fillId="0" borderId="4" xfId="74" applyNumberFormat="1" applyFont="1" applyFill="1" applyBorder="1" applyAlignment="1" applyProtection="1">
      <alignment horizontal="center" vertical="center" wrapText="1"/>
      <protection locked="0"/>
    </xf>
    <xf numFmtId="179" fontId="24" fillId="0" borderId="3" xfId="74" applyNumberFormat="1" applyFont="1" applyFill="1" applyBorder="1" applyAlignment="1" applyProtection="1">
      <alignment horizontal="center" vertical="center"/>
      <protection locked="0"/>
    </xf>
    <xf numFmtId="179" fontId="24" fillId="0" borderId="13" xfId="74" applyNumberFormat="1" applyFont="1" applyFill="1" applyBorder="1" applyAlignment="1" applyProtection="1">
      <alignment horizontal="center" vertical="center"/>
      <protection locked="0"/>
    </xf>
    <xf numFmtId="179" fontId="24" fillId="0" borderId="13" xfId="74" applyNumberFormat="1" applyFont="1" applyFill="1" applyBorder="1" applyAlignment="1">
      <alignment horizontal="center" vertical="center" wrapText="1"/>
    </xf>
    <xf numFmtId="179" fontId="24" fillId="0" borderId="9" xfId="74" applyNumberFormat="1" applyFont="1" applyFill="1" applyBorder="1" applyAlignment="1" applyProtection="1">
      <alignment horizontal="center" vertical="center"/>
      <protection locked="0"/>
    </xf>
    <xf numFmtId="179" fontId="24" fillId="0" borderId="1" xfId="74" applyNumberFormat="1" applyFont="1" applyFill="1" applyBorder="1" applyAlignment="1" applyProtection="1">
      <alignment horizontal="center" vertical="center"/>
      <protection locked="0"/>
    </xf>
    <xf numFmtId="179" fontId="24" fillId="0" borderId="13" xfId="74" applyNumberFormat="1" applyFont="1" applyFill="1" applyBorder="1" applyAlignment="1" applyProtection="1">
      <alignment horizontal="center" vertical="center" wrapText="1"/>
      <protection locked="0"/>
    </xf>
    <xf numFmtId="179" fontId="24" fillId="0" borderId="3" xfId="74" applyNumberFormat="1" applyFont="1" applyFill="1" applyBorder="1" applyAlignment="1" applyProtection="1">
      <alignment horizontal="center" vertical="center" wrapText="1"/>
      <protection locked="0"/>
    </xf>
    <xf numFmtId="179" fontId="24" fillId="0" borderId="8" xfId="74" applyNumberFormat="1" applyFont="1" applyFill="1" applyBorder="1" applyAlignment="1" applyProtection="1">
      <alignment horizontal="center" vertical="center"/>
      <protection locked="0"/>
    </xf>
    <xf numFmtId="179" fontId="24" fillId="0" borderId="8" xfId="74" applyNumberFormat="1" applyFont="1" applyFill="1" applyBorder="1" applyAlignment="1">
      <alignment horizontal="center" vertical="center" wrapText="1"/>
    </xf>
    <xf numFmtId="179" fontId="27" fillId="0" borderId="3" xfId="74" applyNumberFormat="1" applyFont="1" applyFill="1" applyBorder="1" applyAlignment="1" applyProtection="1">
      <alignment horizontal="center" vertical="center" wrapText="1"/>
      <protection locked="0"/>
    </xf>
    <xf numFmtId="179" fontId="27" fillId="0" borderId="2" xfId="74" applyNumberFormat="1" applyFont="1" applyFill="1" applyBorder="1" applyAlignment="1" applyProtection="1">
      <alignment horizontal="center" vertical="center" wrapText="1"/>
      <protection locked="0"/>
    </xf>
    <xf numFmtId="179" fontId="24" fillId="0" borderId="8" xfId="74" applyNumberFormat="1" applyFont="1" applyFill="1" applyBorder="1" applyAlignment="1" applyProtection="1">
      <alignment horizontal="center" vertical="center" wrapText="1"/>
      <protection locked="0"/>
    </xf>
    <xf numFmtId="179" fontId="24" fillId="0" borderId="3" xfId="74" applyNumberFormat="1" applyFont="1" applyFill="1" applyBorder="1" applyAlignment="1">
      <alignment horizontal="center" vertical="center"/>
    </xf>
    <xf numFmtId="179" fontId="5" fillId="0" borderId="12" xfId="99" applyNumberFormat="1" applyFont="1" applyFill="1" applyBorder="1" applyAlignment="1">
      <alignment horizontal="right" vertical="center"/>
    </xf>
    <xf numFmtId="179" fontId="5" fillId="0" borderId="12" xfId="74" applyNumberFormat="1" applyFont="1" applyFill="1" applyBorder="1" applyAlignment="1">
      <alignment horizontal="right" vertical="center"/>
    </xf>
    <xf numFmtId="179" fontId="20" fillId="0" borderId="3" xfId="74" applyNumberFormat="1" applyFont="1" applyFill="1" applyBorder="1" applyAlignment="1">
      <alignment horizontal="left" vertical="center"/>
    </xf>
    <xf numFmtId="179" fontId="2" fillId="0" borderId="12" xfId="99" applyNumberFormat="1" applyFont="1" applyFill="1" applyBorder="1" applyAlignment="1">
      <alignment horizontal="right" vertical="center"/>
    </xf>
    <xf numFmtId="179" fontId="2" fillId="3" borderId="12" xfId="99" applyNumberFormat="1" applyFont="1" applyFill="1" applyBorder="1" applyAlignment="1">
      <alignment horizontal="right" vertical="center"/>
    </xf>
    <xf numFmtId="179" fontId="2" fillId="3" borderId="3" xfId="74" applyNumberFormat="1" applyFont="1" applyFill="1" applyBorder="1" applyAlignment="1">
      <alignment horizontal="right" vertical="center"/>
    </xf>
    <xf numFmtId="179" fontId="2" fillId="2" borderId="12" xfId="99" applyNumberFormat="1" applyFont="1" applyFill="1" applyBorder="1" applyAlignment="1">
      <alignment horizontal="right" vertical="center"/>
    </xf>
    <xf numFmtId="179" fontId="2" fillId="2" borderId="3" xfId="74" applyNumberFormat="1" applyFont="1" applyFill="1" applyBorder="1" applyAlignment="1">
      <alignment horizontal="right" vertical="center"/>
    </xf>
    <xf numFmtId="179" fontId="2" fillId="0" borderId="3" xfId="74" applyNumberFormat="1" applyFont="1" applyFill="1" applyBorder="1" applyAlignment="1">
      <alignment horizontal="left" vertical="center"/>
    </xf>
    <xf numFmtId="181" fontId="21" fillId="0" borderId="0" xfId="74" applyNumberFormat="1" applyFont="1" applyFill="1">
      <alignment vertical="center"/>
    </xf>
    <xf numFmtId="179" fontId="21" fillId="0" borderId="0" xfId="74" applyNumberFormat="1" applyFont="1" applyFill="1" applyAlignment="1">
      <alignment vertical="center" wrapText="1"/>
    </xf>
    <xf numFmtId="179" fontId="20" fillId="0" borderId="0" xfId="74" applyNumberFormat="1" applyFont="1" applyFill="1" applyAlignment="1">
      <alignment horizontal="center" vertical="center"/>
    </xf>
    <xf numFmtId="181" fontId="24" fillId="0" borderId="3" xfId="74" applyNumberFormat="1" applyFont="1" applyFill="1" applyBorder="1" applyAlignment="1" applyProtection="1">
      <alignment horizontal="center" vertical="center"/>
      <protection locked="0"/>
    </xf>
    <xf numFmtId="179" fontId="24" fillId="0" borderId="2" xfId="74" applyNumberFormat="1" applyFont="1" applyFill="1" applyBorder="1" applyAlignment="1" applyProtection="1">
      <alignment vertical="center"/>
      <protection locked="0"/>
    </xf>
    <xf numFmtId="181" fontId="24" fillId="0" borderId="12" xfId="74" applyNumberFormat="1" applyFont="1" applyFill="1" applyBorder="1" applyAlignment="1" applyProtection="1">
      <alignment vertical="center"/>
      <protection locked="0"/>
    </xf>
    <xf numFmtId="181" fontId="27" fillId="0" borderId="3" xfId="74" applyNumberFormat="1" applyFont="1" applyFill="1" applyBorder="1" applyAlignment="1" applyProtection="1">
      <alignment horizontal="center" vertical="center" wrapText="1"/>
      <protection locked="0"/>
    </xf>
    <xf numFmtId="181" fontId="24" fillId="0" borderId="4" xfId="74" applyNumberFormat="1" applyFont="1" applyFill="1" applyBorder="1" applyAlignment="1" applyProtection="1">
      <alignment horizontal="center" vertical="center" wrapText="1"/>
      <protection locked="0"/>
    </xf>
    <xf numFmtId="181" fontId="24" fillId="0" borderId="8" xfId="74" applyNumberFormat="1" applyFont="1" applyFill="1" applyBorder="1" applyAlignment="1" applyProtection="1">
      <alignment horizontal="center" vertical="center"/>
      <protection locked="0"/>
    </xf>
    <xf numFmtId="181" fontId="5" fillId="0" borderId="3" xfId="74" applyNumberFormat="1" applyFont="1" applyFill="1" applyBorder="1" applyAlignment="1">
      <alignment horizontal="right" vertical="center"/>
    </xf>
    <xf numFmtId="179" fontId="5" fillId="0" borderId="3" xfId="74" applyNumberFormat="1" applyFont="1" applyFill="1" applyBorder="1" applyAlignment="1" applyProtection="1">
      <alignment horizontal="right" vertical="center"/>
    </xf>
    <xf numFmtId="179" fontId="24" fillId="0" borderId="12" xfId="74" applyNumberFormat="1" applyFont="1" applyFill="1" applyBorder="1" applyAlignment="1">
      <alignment vertical="center" wrapText="1"/>
    </xf>
    <xf numFmtId="181" fontId="2" fillId="0" borderId="3" xfId="74" applyNumberFormat="1" applyFont="1" applyFill="1" applyBorder="1" applyAlignment="1">
      <alignment horizontal="right" vertical="center"/>
    </xf>
    <xf numFmtId="179" fontId="2" fillId="0" borderId="3" xfId="74" applyNumberFormat="1" applyFont="1" applyFill="1" applyBorder="1" applyAlignment="1" applyProtection="1">
      <alignment horizontal="right" vertical="center"/>
    </xf>
    <xf numFmtId="179" fontId="1" fillId="3" borderId="3" xfId="74" applyNumberFormat="1" applyFont="1" applyFill="1" applyBorder="1" applyAlignment="1">
      <alignment vertical="center" wrapText="1"/>
    </xf>
    <xf numFmtId="179" fontId="1" fillId="2" borderId="3" xfId="74" applyNumberFormat="1" applyFont="1" applyFill="1" applyBorder="1" applyAlignment="1">
      <alignment vertical="center" wrapText="1"/>
    </xf>
    <xf numFmtId="181" fontId="2" fillId="0" borderId="0" xfId="74" applyNumberFormat="1" applyFont="1" applyFill="1">
      <alignment vertical="center"/>
    </xf>
    <xf numFmtId="179" fontId="2" fillId="0" borderId="0" xfId="74" applyNumberFormat="1" applyFont="1" applyFill="1" applyAlignment="1">
      <alignment vertical="center" wrapText="1"/>
    </xf>
    <xf numFmtId="0" fontId="24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20" fillId="0" borderId="1" xfId="0" applyFont="1" applyFill="1" applyBorder="1" applyAlignment="1">
      <alignment horizontal="right"/>
    </xf>
    <xf numFmtId="0" fontId="20" fillId="0" borderId="0" xfId="0" applyFont="1" applyFill="1" applyBorder="1" applyAlignment="1">
      <alignment horizontal="right"/>
    </xf>
    <xf numFmtId="0" fontId="20" fillId="0" borderId="1" xfId="0" applyFont="1" applyFill="1" applyBorder="1" applyAlignment="1">
      <alignment horizontal="center"/>
    </xf>
    <xf numFmtId="0" fontId="24" fillId="0" borderId="2" xfId="0" applyFont="1" applyFill="1" applyBorder="1" applyAlignment="1">
      <alignment horizontal="center" vertical="center" wrapText="1"/>
    </xf>
    <xf numFmtId="0" fontId="24" fillId="0" borderId="4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184" fontId="24" fillId="0" borderId="3" xfId="0" applyNumberFormat="1" applyFont="1" applyFill="1" applyBorder="1" applyAlignment="1">
      <alignment horizontal="right" vertical="center"/>
    </xf>
    <xf numFmtId="2" fontId="24" fillId="0" borderId="3" xfId="0" applyNumberFormat="1" applyFont="1" applyFill="1" applyBorder="1" applyAlignment="1">
      <alignment horizontal="right" vertical="center"/>
    </xf>
    <xf numFmtId="2" fontId="20" fillId="0" borderId="3" xfId="0" applyNumberFormat="1" applyFont="1" applyFill="1" applyBorder="1" applyAlignment="1">
      <alignment horizontal="right" vertical="center"/>
    </xf>
    <xf numFmtId="179" fontId="20" fillId="0" borderId="3" xfId="0" applyNumberFormat="1" applyFont="1" applyFill="1" applyBorder="1" applyAlignment="1">
      <alignment horizontal="right" vertical="center"/>
    </xf>
    <xf numFmtId="184" fontId="2" fillId="0" borderId="3" xfId="63" applyNumberFormat="1" applyFont="1" applyFill="1" applyBorder="1" applyAlignment="1">
      <alignment horizontal="right" vertical="center"/>
    </xf>
    <xf numFmtId="2" fontId="2" fillId="0" borderId="3" xfId="0" applyNumberFormat="1" applyFont="1" applyFill="1" applyBorder="1" applyAlignment="1">
      <alignment horizontal="right" vertical="center"/>
    </xf>
    <xf numFmtId="3" fontId="2" fillId="0" borderId="3" xfId="0" applyNumberFormat="1" applyFont="1" applyFill="1" applyBorder="1" applyAlignment="1">
      <alignment horizontal="right" vertical="center"/>
    </xf>
    <xf numFmtId="0" fontId="20" fillId="0" borderId="3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vertical="center"/>
    </xf>
    <xf numFmtId="184" fontId="20" fillId="0" borderId="3" xfId="63" applyNumberFormat="1" applyFont="1" applyFill="1" applyBorder="1" applyAlignment="1">
      <alignment horizontal="right" vertical="center"/>
    </xf>
    <xf numFmtId="179" fontId="2" fillId="0" borderId="3" xfId="0" applyNumberFormat="1" applyFont="1" applyFill="1" applyBorder="1" applyAlignment="1">
      <alignment horizontal="right" vertical="center"/>
    </xf>
    <xf numFmtId="0" fontId="15" fillId="0" borderId="3" xfId="0" applyFont="1" applyFill="1" applyBorder="1" applyAlignment="1">
      <alignment vertical="center"/>
    </xf>
    <xf numFmtId="0" fontId="13" fillId="0" borderId="0" xfId="89" applyFont="1" applyFill="1" applyAlignment="1">
      <alignment vertical="center" wrapText="1"/>
    </xf>
    <xf numFmtId="0" fontId="4" fillId="0" borderId="0" xfId="89" applyFont="1" applyFill="1" applyAlignment="1">
      <alignment vertical="center" wrapText="1"/>
    </xf>
    <xf numFmtId="0" fontId="7" fillId="0" borderId="0" xfId="89" applyNumberFormat="1" applyFont="1" applyFill="1" applyBorder="1" applyAlignment="1" applyProtection="1">
      <alignment horizontal="center" vertical="center" wrapText="1"/>
    </xf>
    <xf numFmtId="0" fontId="2" fillId="0" borderId="1" xfId="89" applyNumberFormat="1" applyFont="1" applyFill="1" applyBorder="1" applyAlignment="1" applyProtection="1">
      <alignment horizontal="right" vertical="center" wrapText="1"/>
    </xf>
    <xf numFmtId="0" fontId="2" fillId="0" borderId="1" xfId="89" applyNumberFormat="1" applyFont="1" applyFill="1" applyBorder="1" applyAlignment="1" applyProtection="1">
      <alignment horizontal="center" vertical="center" wrapText="1"/>
    </xf>
    <xf numFmtId="0" fontId="2" fillId="0" borderId="3" xfId="89" applyNumberFormat="1" applyFont="1" applyFill="1" applyBorder="1" applyAlignment="1" applyProtection="1">
      <alignment horizontal="center" vertical="center" wrapText="1"/>
    </xf>
    <xf numFmtId="0" fontId="5" fillId="0" borderId="3" xfId="89" applyNumberFormat="1" applyFont="1" applyFill="1" applyBorder="1" applyAlignment="1" applyProtection="1">
      <alignment horizontal="left" vertical="center" wrapText="1"/>
    </xf>
    <xf numFmtId="179" fontId="5" fillId="0" borderId="3" xfId="89" applyNumberFormat="1" applyFont="1" applyFill="1" applyBorder="1" applyAlignment="1" applyProtection="1">
      <alignment horizontal="right" vertical="center" wrapText="1"/>
    </xf>
    <xf numFmtId="0" fontId="2" fillId="0" borderId="3" xfId="89" applyNumberFormat="1" applyFont="1" applyFill="1" applyBorder="1" applyAlignment="1" applyProtection="1">
      <alignment horizontal="left" vertical="center" wrapText="1"/>
    </xf>
    <xf numFmtId="179" fontId="2" fillId="0" borderId="3" xfId="89" applyNumberFormat="1" applyFont="1" applyFill="1" applyBorder="1" applyAlignment="1" applyProtection="1">
      <alignment horizontal="right" vertical="center" wrapText="1"/>
    </xf>
    <xf numFmtId="179" fontId="2" fillId="0" borderId="2" xfId="89" applyNumberFormat="1" applyFont="1" applyFill="1" applyBorder="1" applyAlignment="1" applyProtection="1">
      <alignment horizontal="right" vertical="center" wrapText="1"/>
    </xf>
    <xf numFmtId="0" fontId="5" fillId="0" borderId="3" xfId="89" applyFont="1" applyFill="1" applyBorder="1" applyAlignment="1">
      <alignment horizontal="left" vertical="center" wrapText="1"/>
    </xf>
    <xf numFmtId="10" fontId="2" fillId="0" borderId="3" xfId="89" applyNumberFormat="1" applyFont="1" applyFill="1" applyBorder="1" applyAlignment="1">
      <alignment horizontal="right" vertical="center" wrapText="1"/>
    </xf>
    <xf numFmtId="0" fontId="2" fillId="0" borderId="3" xfId="89" applyFont="1" applyFill="1" applyBorder="1" applyAlignment="1">
      <alignment vertical="center" wrapText="1"/>
    </xf>
    <xf numFmtId="0" fontId="2" fillId="0" borderId="0" xfId="89" applyFont="1" applyFill="1" applyBorder="1" applyAlignment="1">
      <alignment horizontal="center" vertical="center" wrapText="1"/>
    </xf>
    <xf numFmtId="0" fontId="2" fillId="0" borderId="0" xfId="89" applyFont="1" applyFill="1" applyBorder="1" applyAlignment="1">
      <alignment vertical="center" wrapText="1"/>
    </xf>
    <xf numFmtId="10" fontId="2" fillId="0" borderId="0" xfId="89" applyNumberFormat="1" applyFont="1" applyFill="1" applyBorder="1" applyAlignment="1">
      <alignment horizontal="right" vertical="center" wrapText="1"/>
    </xf>
    <xf numFmtId="179" fontId="2" fillId="0" borderId="3" xfId="96" applyNumberFormat="1" applyFont="1" applyFill="1" applyBorder="1" applyAlignment="1" applyProtection="1">
      <alignment horizontal="center" vertical="center" wrapText="1"/>
    </xf>
    <xf numFmtId="0" fontId="2" fillId="0" borderId="3" xfId="96" applyNumberFormat="1" applyFont="1" applyFill="1" applyBorder="1" applyAlignment="1" applyProtection="1">
      <alignment horizontal="center" vertical="center" wrapText="1"/>
    </xf>
    <xf numFmtId="179" fontId="5" fillId="0" borderId="3" xfId="96" applyNumberFormat="1" applyFont="1" applyFill="1" applyBorder="1" applyAlignment="1" applyProtection="1">
      <alignment horizontal="center" vertical="center" wrapText="1"/>
    </xf>
    <xf numFmtId="179" fontId="5" fillId="0" borderId="3" xfId="96" applyNumberFormat="1" applyFont="1" applyFill="1" applyBorder="1" applyAlignment="1">
      <alignment horizontal="right" vertical="center" wrapText="1"/>
    </xf>
    <xf numFmtId="179" fontId="2" fillId="0" borderId="3" xfId="96" applyNumberFormat="1" applyFont="1" applyFill="1" applyBorder="1" applyAlignment="1" applyProtection="1">
      <alignment vertical="center" wrapText="1"/>
    </xf>
    <xf numFmtId="179" fontId="2" fillId="0" borderId="3" xfId="96" applyNumberFormat="1" applyFont="1" applyFill="1" applyBorder="1" applyAlignment="1">
      <alignment horizontal="right" vertical="center" wrapText="1"/>
    </xf>
    <xf numFmtId="179" fontId="2" fillId="0" borderId="3" xfId="96" applyNumberFormat="1" applyFont="1" applyFill="1" applyBorder="1" applyAlignment="1" applyProtection="1">
      <alignment horizontal="left" vertical="center" wrapText="1"/>
    </xf>
    <xf numFmtId="179" fontId="5" fillId="0" borderId="3" xfId="96" applyNumberFormat="1" applyFont="1" applyFill="1" applyBorder="1" applyAlignment="1" applyProtection="1">
      <alignment horizontal="left" vertical="center" wrapText="1"/>
    </xf>
    <xf numFmtId="0" fontId="4" fillId="0" borderId="3" xfId="89" applyFont="1" applyFill="1" applyBorder="1" applyAlignment="1">
      <alignment vertical="center" wrapText="1"/>
    </xf>
    <xf numFmtId="0" fontId="6" fillId="0" borderId="0" xfId="96" applyFont="1" applyFill="1" applyAlignment="1">
      <alignment vertical="center" wrapText="1"/>
    </xf>
  </cellXfs>
  <cellStyles count="116">
    <cellStyle name="常规" xfId="0" builtinId="0"/>
    <cellStyle name="货币[0]" xfId="1" builtinId="7"/>
    <cellStyle name="20% - 强调文字颜色 1 2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计算 2" xfId="7"/>
    <cellStyle name="40% - 强调文字颜色 3" xfId="8" builtinId="39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常规 6" xfId="15"/>
    <cellStyle name="注释" xfId="16" builtinId="10"/>
    <cellStyle name="60% - 强调文字颜色 2" xfId="17" builtinId="36"/>
    <cellStyle name="标题 4" xfId="18" builtinId="19"/>
    <cellStyle name="警告文本" xfId="19" builtinId="11"/>
    <cellStyle name="标题" xfId="20" builtinId="15"/>
    <cellStyle name="解释性文本" xfId="21" builtinId="53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40% - 强调文字颜色 4 2" xfId="30"/>
    <cellStyle name="20% - 强调文字颜色 6" xfId="31" builtinId="50"/>
    <cellStyle name="强调文字颜色 2" xfId="32" builtinId="33"/>
    <cellStyle name="链接单元格" xfId="33" builtinId="24"/>
    <cellStyle name="40% - 强调文字颜色 1 2" xfId="34"/>
    <cellStyle name="汇总" xfId="35" builtinId="25"/>
    <cellStyle name="好" xfId="36" builtinId="26"/>
    <cellStyle name="40% - 强调文字颜色 2 2" xfId="37"/>
    <cellStyle name="适中" xfId="38" builtinId="28"/>
    <cellStyle name="20% - 强调文字颜色 5" xfId="39" builtinId="46"/>
    <cellStyle name="强调文字颜色 1" xfId="40" builtinId="29"/>
    <cellStyle name="40% - 强调文字颜色 5 2" xfId="41"/>
    <cellStyle name="20% - 强调文字颜色 1" xfId="42" builtinId="30"/>
    <cellStyle name="40% - 强调文字颜色 1" xfId="43" builtinId="31"/>
    <cellStyle name="60% - 强调文字颜色 4 2" xfId="44"/>
    <cellStyle name="输出 2" xfId="45"/>
    <cellStyle name="20% - 强调文字颜色 2" xfId="46" builtinId="34"/>
    <cellStyle name="40% - 强调文字颜色 2" xfId="47" builtinId="35"/>
    <cellStyle name="强调文字颜色 3" xfId="48" builtinId="37"/>
    <cellStyle name="强调文字颜色 4" xfId="49" builtinId="41"/>
    <cellStyle name="20% - 强调文字颜色 4" xfId="50" builtinId="42"/>
    <cellStyle name="40% - 强调文字颜色 4" xfId="51" builtinId="43"/>
    <cellStyle name="强调文字颜色 5" xfId="52" builtinId="45"/>
    <cellStyle name="40% - 强调文字颜色 5" xfId="53" builtinId="47"/>
    <cellStyle name="60% - 强调文字颜色 5" xfId="54" builtinId="48"/>
    <cellStyle name="强调文字颜色 6" xfId="55" builtinId="49"/>
    <cellStyle name="适中 2" xfId="56"/>
    <cellStyle name="40% - 强调文字颜色 6" xfId="57" builtinId="51"/>
    <cellStyle name="40% - 强调文字颜色 6 2" xfId="58"/>
    <cellStyle name="60% - 强调文字颜色 6" xfId="59" builtinId="52"/>
    <cellStyle name="20% - 强调文字颜色 2 2" xfId="60"/>
    <cellStyle name="20% - 强调文字颜色 3 2" xfId="61"/>
    <cellStyle name="常规 3 3 5" xfId="62"/>
    <cellStyle name="常规 3" xfId="63"/>
    <cellStyle name="20% - 强调文字颜色 4 2" xfId="64"/>
    <cellStyle name="20% - 强调文字颜色 5 2" xfId="65"/>
    <cellStyle name="20% - 强调文字颜色 6 2" xfId="66"/>
    <cellStyle name="40% - 强调文字颜色 3 2" xfId="67"/>
    <cellStyle name="60% - 强调文字颜色 1 2" xfId="68"/>
    <cellStyle name="常规 5" xfId="69"/>
    <cellStyle name="60% - 强调文字颜色 2 2" xfId="70"/>
    <cellStyle name="60% - 强调文字颜色 3 2" xfId="71"/>
    <cellStyle name="60% - 强调文字颜色 5 2" xfId="72"/>
    <cellStyle name="60% - 强调文字颜色 6 2" xfId="73"/>
    <cellStyle name="常规 2" xfId="74"/>
    <cellStyle name="ColLevel_1" xfId="75"/>
    <cellStyle name="强调文字颜色 1 2" xfId="76"/>
    <cellStyle name="RowLevel_1" xfId="77"/>
    <cellStyle name="百分比 2" xfId="78"/>
    <cellStyle name="标题 1 2" xfId="79"/>
    <cellStyle name="标题 2 2" xfId="80"/>
    <cellStyle name="标题 3 2" xfId="81"/>
    <cellStyle name="标题 4 2" xfId="82"/>
    <cellStyle name="标题 5" xfId="83"/>
    <cellStyle name="差 2" xfId="84"/>
    <cellStyle name="常规 10" xfId="85"/>
    <cellStyle name="常规 2 2" xfId="86"/>
    <cellStyle name="常规 2 2 2" xfId="87"/>
    <cellStyle name="常规 2 3" xfId="88"/>
    <cellStyle name="常规 2 4" xfId="89"/>
    <cellStyle name="常规 25" xfId="90"/>
    <cellStyle name="常规 3 2" xfId="91"/>
    <cellStyle name="常规 3 2 2" xfId="92"/>
    <cellStyle name="常规 3 3" xfId="93"/>
    <cellStyle name="常规 4" xfId="94"/>
    <cellStyle name="常规 4 2" xfId="95"/>
    <cellStyle name="常规 7" xfId="96"/>
    <cellStyle name="常规_2007年保工资、保运转最低支出标准" xfId="97"/>
    <cellStyle name="常规_Book2" xfId="98"/>
    <cellStyle name="常规_大田县2006年财政预算表-1" xfId="99"/>
    <cellStyle name="好 2" xfId="100"/>
    <cellStyle name="好_28四川_山东、江苏、广东三省境内税收收入构成情况表（2010年全年）" xfId="101"/>
    <cellStyle name="好_28四川_山东、江苏、广东三省境内税收收入构成情况表（2010年全年） 2" xfId="102"/>
    <cellStyle name="汇总 2" xfId="103"/>
    <cellStyle name="检查单元格 2" xfId="104"/>
    <cellStyle name="解释性文本 2" xfId="105"/>
    <cellStyle name="警告文本 2" xfId="106"/>
    <cellStyle name="链接单元格 2" xfId="107"/>
    <cellStyle name="千位分隔 10" xfId="108"/>
    <cellStyle name="强调文字颜色 2 2" xfId="109"/>
    <cellStyle name="强调文字颜色 3 2" xfId="110"/>
    <cellStyle name="强调文字颜色 4 2" xfId="111"/>
    <cellStyle name="强调文字颜色 5 2" xfId="112"/>
    <cellStyle name="强调文字颜色 6 2" xfId="113"/>
    <cellStyle name="输入 2" xfId="114"/>
    <cellStyle name="注释 2" xfId="11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6" Type="http://schemas.openxmlformats.org/officeDocument/2006/relationships/sharedStrings" Target="sharedStrings.xml"/><Relationship Id="rId25" Type="http://schemas.openxmlformats.org/officeDocument/2006/relationships/styles" Target="styles.xml"/><Relationship Id="rId24" Type="http://schemas.openxmlformats.org/officeDocument/2006/relationships/theme" Target="theme/theme1.xml"/><Relationship Id="rId23" Type="http://schemas.openxmlformats.org/officeDocument/2006/relationships/externalLink" Target="externalLinks/externalLink1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&#21382;&#21490;&#26723;&#26696;\2021\&#39044;&#31639;&#32534;&#21046;\12.22\2021&#24180;&#20840;&#21475;&#24452;&#39044;&#31639;&#36130;&#21147;&#27979;&#31639;&#65288;12.22&#65289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财力细化测算(2021计算打印）"/>
      <sheetName val="一般预算收入财力表"/>
      <sheetName val="一般预算支出情况表"/>
      <sheetName val="一般预算收支平衡表 "/>
      <sheetName val="政府性基金收支情况表"/>
      <sheetName val="政府性基金收支平衡表"/>
      <sheetName val="国有资本经营预算"/>
      <sheetName val="社保基金"/>
      <sheetName val="县本级专项支出 (2021)"/>
      <sheetName val="“三保”支出需求情况表"/>
      <sheetName val="“三保”支出预算汇总表"/>
      <sheetName val="“三保”支出预算财力安排情况表"/>
      <sheetName val="财力不足无法列入支出项目"/>
    </sheetNames>
    <sheetDataSet>
      <sheetData sheetId="0"/>
      <sheetData sheetId="1">
        <row r="20">
          <cell r="B20">
            <v>4932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showGridLines="0" showRowColHeaders="0" showZeros="0" showOutlineSymbols="0" topLeftCell="B14936" workbookViewId="0">
      <selection activeCell="A1" sqref="A1"/>
    </sheetView>
  </sheetViews>
  <sheetFormatPr defaultColWidth="9" defaultRowHeight="14.25"/>
  <sheetData/>
  <pageMargins left="0.75" right="0.75" top="1" bottom="1" header="0.5" footer="0.5"/>
  <pageSetup paperSize="9" orientation="portrait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5"/>
  </sheetPr>
  <dimension ref="A1:E29"/>
  <sheetViews>
    <sheetView showZeros="0" topLeftCell="A13" workbookViewId="0">
      <selection activeCell="L26" sqref="L26"/>
    </sheetView>
  </sheetViews>
  <sheetFormatPr defaultColWidth="9" defaultRowHeight="14.25" outlineLevelCol="4"/>
  <cols>
    <col min="1" max="1" width="31.875" style="263" customWidth="1"/>
    <col min="2" max="2" width="10.25" style="264" customWidth="1"/>
    <col min="3" max="3" width="10" style="264" customWidth="1"/>
    <col min="4" max="4" width="10.875" style="264" customWidth="1"/>
    <col min="5" max="5" width="10.25" style="264" customWidth="1"/>
    <col min="6" max="16384" width="9" style="263"/>
  </cols>
  <sheetData>
    <row r="1" spans="1:1">
      <c r="A1" s="265" t="s">
        <v>292</v>
      </c>
    </row>
    <row r="2" ht="20.25" spans="1:5">
      <c r="A2" s="266" t="s">
        <v>293</v>
      </c>
      <c r="B2" s="266"/>
      <c r="C2" s="266"/>
      <c r="D2" s="266"/>
      <c r="E2" s="266"/>
    </row>
    <row r="3" spans="3:5">
      <c r="C3" s="267" t="s">
        <v>1</v>
      </c>
      <c r="D3" s="267"/>
      <c r="E3" s="267"/>
    </row>
    <row r="4" ht="24" customHeight="1" spans="1:5">
      <c r="A4" s="268" t="s">
        <v>266</v>
      </c>
      <c r="B4" s="269" t="s">
        <v>294</v>
      </c>
      <c r="C4" s="270" t="s">
        <v>295</v>
      </c>
      <c r="D4" s="271"/>
      <c r="E4" s="268" t="s">
        <v>42</v>
      </c>
    </row>
    <row r="5" ht="24" customHeight="1" spans="1:5">
      <c r="A5" s="272"/>
      <c r="B5" s="273"/>
      <c r="C5" s="274" t="s">
        <v>131</v>
      </c>
      <c r="D5" s="274" t="s">
        <v>296</v>
      </c>
      <c r="E5" s="272"/>
    </row>
    <row r="6" ht="31.5" customHeight="1" spans="1:5">
      <c r="A6" s="274" t="s">
        <v>297</v>
      </c>
      <c r="B6" s="275">
        <f>B7+B23</f>
        <v>81000</v>
      </c>
      <c r="C6" s="275">
        <f>C7+C23</f>
        <v>83430</v>
      </c>
      <c r="D6" s="275">
        <f>D7+D23</f>
        <v>1050</v>
      </c>
      <c r="E6" s="276">
        <f>IF(B6=0,0,C6/B6*100-100)</f>
        <v>3</v>
      </c>
    </row>
    <row r="7" ht="20.25" customHeight="1" spans="1:5">
      <c r="A7" s="277" t="s">
        <v>298</v>
      </c>
      <c r="B7" s="275">
        <f>SUM(B8:B22)</f>
        <v>57350</v>
      </c>
      <c r="C7" s="275">
        <f>SUM(C8:C22)</f>
        <v>60300</v>
      </c>
      <c r="D7" s="275">
        <f>SUM(D8:D22)</f>
        <v>1050</v>
      </c>
      <c r="E7" s="276">
        <f>IF(B7=0,0,C7/B7*100-100)</f>
        <v>5.14385353095031</v>
      </c>
    </row>
    <row r="8" ht="20.25" customHeight="1" spans="1:5">
      <c r="A8" s="278" t="s">
        <v>299</v>
      </c>
      <c r="B8" s="279">
        <v>25500</v>
      </c>
      <c r="C8" s="279">
        <v>26000</v>
      </c>
      <c r="D8" s="279"/>
      <c r="E8" s="280">
        <f>IF(B8=0,0,C8/B8*100-100)</f>
        <v>1.96078431372548</v>
      </c>
    </row>
    <row r="9" ht="20.25" customHeight="1" spans="1:5">
      <c r="A9" s="278" t="s">
        <v>300</v>
      </c>
      <c r="B9" s="279">
        <v>7300</v>
      </c>
      <c r="C9" s="279">
        <v>8300</v>
      </c>
      <c r="D9" s="279"/>
      <c r="E9" s="280">
        <f t="shared" ref="E9:E22" si="0">IF(B9=0,0,C9/B9*100-100)</f>
        <v>13.6986301369863</v>
      </c>
    </row>
    <row r="10" ht="20.25" customHeight="1" spans="1:5">
      <c r="A10" s="278" t="s">
        <v>301</v>
      </c>
      <c r="B10" s="279">
        <v>1900</v>
      </c>
      <c r="C10" s="279">
        <v>2200</v>
      </c>
      <c r="D10" s="279"/>
      <c r="E10" s="280">
        <f t="shared" si="0"/>
        <v>15.7894736842105</v>
      </c>
    </row>
    <row r="11" ht="20.25" customHeight="1" spans="1:5">
      <c r="A11" s="278" t="s">
        <v>302</v>
      </c>
      <c r="B11" s="279">
        <v>4000</v>
      </c>
      <c r="C11" s="279">
        <v>4500</v>
      </c>
      <c r="D11" s="279"/>
      <c r="E11" s="280">
        <f t="shared" si="0"/>
        <v>12.5</v>
      </c>
    </row>
    <row r="12" ht="20.25" customHeight="1" spans="1:5">
      <c r="A12" s="278" t="s">
        <v>303</v>
      </c>
      <c r="B12" s="279">
        <v>2600</v>
      </c>
      <c r="C12" s="279">
        <v>3000</v>
      </c>
      <c r="D12" s="279"/>
      <c r="E12" s="280">
        <f t="shared" si="0"/>
        <v>15.3846153846154</v>
      </c>
    </row>
    <row r="13" ht="20.25" customHeight="1" spans="1:5">
      <c r="A13" s="278" t="s">
        <v>304</v>
      </c>
      <c r="B13" s="279">
        <v>2200</v>
      </c>
      <c r="C13" s="279">
        <v>2500</v>
      </c>
      <c r="D13" s="279"/>
      <c r="E13" s="280">
        <f t="shared" si="0"/>
        <v>13.6363636363636</v>
      </c>
    </row>
    <row r="14" ht="20.25" customHeight="1" spans="1:5">
      <c r="A14" s="278" t="s">
        <v>305</v>
      </c>
      <c r="B14" s="279">
        <v>980</v>
      </c>
      <c r="C14" s="279">
        <v>1000</v>
      </c>
      <c r="D14" s="279"/>
      <c r="E14" s="280">
        <f t="shared" si="0"/>
        <v>2.04081632653062</v>
      </c>
    </row>
    <row r="15" ht="20.25" customHeight="1" spans="1:5">
      <c r="A15" s="278" t="s">
        <v>306</v>
      </c>
      <c r="B15" s="279">
        <v>850</v>
      </c>
      <c r="C15" s="279">
        <v>900</v>
      </c>
      <c r="D15" s="279"/>
      <c r="E15" s="280">
        <f t="shared" si="0"/>
        <v>5.88235294117648</v>
      </c>
    </row>
    <row r="16" ht="20.25" customHeight="1" spans="1:5">
      <c r="A16" s="278" t="s">
        <v>307</v>
      </c>
      <c r="B16" s="279">
        <v>6000</v>
      </c>
      <c r="C16" s="279">
        <v>5400</v>
      </c>
      <c r="D16" s="279"/>
      <c r="E16" s="280">
        <f t="shared" si="0"/>
        <v>-10</v>
      </c>
    </row>
    <row r="17" ht="20.25" customHeight="1" spans="1:5">
      <c r="A17" s="278" t="s">
        <v>308</v>
      </c>
      <c r="B17" s="279">
        <v>800</v>
      </c>
      <c r="C17" s="279">
        <v>900</v>
      </c>
      <c r="D17" s="279"/>
      <c r="E17" s="280">
        <f t="shared" si="0"/>
        <v>12.5</v>
      </c>
    </row>
    <row r="18" ht="20.25" customHeight="1" spans="1:5">
      <c r="A18" s="278" t="s">
        <v>309</v>
      </c>
      <c r="B18" s="279">
        <v>520</v>
      </c>
      <c r="C18" s="279">
        <v>700</v>
      </c>
      <c r="D18" s="279"/>
      <c r="E18" s="280">
        <f t="shared" si="0"/>
        <v>34.6153846153846</v>
      </c>
    </row>
    <row r="19" ht="20.25" customHeight="1" spans="1:5">
      <c r="A19" s="278" t="s">
        <v>310</v>
      </c>
      <c r="B19" s="279">
        <v>3168</v>
      </c>
      <c r="C19" s="279">
        <v>3300</v>
      </c>
      <c r="D19" s="279"/>
      <c r="E19" s="280">
        <f t="shared" si="0"/>
        <v>4.16666666666667</v>
      </c>
    </row>
    <row r="20" ht="20.25" customHeight="1" spans="1:5">
      <c r="A20" s="278" t="s">
        <v>311</v>
      </c>
      <c r="B20" s="279">
        <v>1026</v>
      </c>
      <c r="C20" s="279">
        <v>1100</v>
      </c>
      <c r="D20" s="279">
        <v>1050</v>
      </c>
      <c r="E20" s="280">
        <f t="shared" si="0"/>
        <v>7.21247563352827</v>
      </c>
    </row>
    <row r="21" ht="20.25" customHeight="1" spans="1:5">
      <c r="A21" s="278" t="s">
        <v>312</v>
      </c>
      <c r="B21" s="279">
        <v>446</v>
      </c>
      <c r="C21" s="279">
        <v>500</v>
      </c>
      <c r="D21" s="279"/>
      <c r="E21" s="280">
        <f t="shared" si="0"/>
        <v>12.1076233183856</v>
      </c>
    </row>
    <row r="22" ht="20.25" customHeight="1" spans="1:5">
      <c r="A22" s="278" t="s">
        <v>313</v>
      </c>
      <c r="B22" s="279">
        <v>60</v>
      </c>
      <c r="C22" s="279"/>
      <c r="D22" s="279"/>
      <c r="E22" s="280">
        <f t="shared" si="0"/>
        <v>-100</v>
      </c>
    </row>
    <row r="23" ht="20.25" customHeight="1" spans="1:5">
      <c r="A23" s="277" t="s">
        <v>314</v>
      </c>
      <c r="B23" s="275">
        <f>SUM(B24:B29)</f>
        <v>23650</v>
      </c>
      <c r="C23" s="275">
        <f>SUM(C24:C29)</f>
        <v>23130</v>
      </c>
      <c r="D23" s="275">
        <f>SUM(D24:D29)</f>
        <v>0</v>
      </c>
      <c r="E23" s="276">
        <f t="shared" ref="E23:E29" si="1">IF(B23=0,0,C23/B23*100-100)</f>
        <v>-2.19873150105708</v>
      </c>
    </row>
    <row r="24" ht="20.25" customHeight="1" spans="1:5">
      <c r="A24" s="278" t="s">
        <v>315</v>
      </c>
      <c r="B24" s="279">
        <v>3050</v>
      </c>
      <c r="C24" s="279">
        <v>4000</v>
      </c>
      <c r="D24" s="279"/>
      <c r="E24" s="280">
        <f t="shared" si="1"/>
        <v>31.1475409836065</v>
      </c>
    </row>
    <row r="25" ht="20.25" customHeight="1" spans="1:5">
      <c r="A25" s="278" t="s">
        <v>316</v>
      </c>
      <c r="B25" s="279">
        <v>5300</v>
      </c>
      <c r="C25" s="279">
        <v>5000</v>
      </c>
      <c r="D25" s="279"/>
      <c r="E25" s="280">
        <f t="shared" si="1"/>
        <v>-5.66037735849056</v>
      </c>
    </row>
    <row r="26" ht="20.25" customHeight="1" spans="1:5">
      <c r="A26" s="278" t="s">
        <v>317</v>
      </c>
      <c r="B26" s="279">
        <v>10900</v>
      </c>
      <c r="C26" s="279">
        <v>9434</v>
      </c>
      <c r="D26" s="279"/>
      <c r="E26" s="280">
        <f t="shared" si="1"/>
        <v>-13.4495412844037</v>
      </c>
    </row>
    <row r="27" ht="20.25" customHeight="1" spans="1:5">
      <c r="A27" s="281" t="s">
        <v>318</v>
      </c>
      <c r="B27" s="279">
        <v>2600</v>
      </c>
      <c r="C27" s="279">
        <v>2696</v>
      </c>
      <c r="D27" s="279"/>
      <c r="E27" s="280">
        <f t="shared" si="1"/>
        <v>3.69230769230768</v>
      </c>
    </row>
    <row r="28" ht="20.25" customHeight="1" spans="1:5">
      <c r="A28" s="278" t="s">
        <v>319</v>
      </c>
      <c r="B28" s="279">
        <v>1777</v>
      </c>
      <c r="C28" s="279">
        <v>2000</v>
      </c>
      <c r="D28" s="279"/>
      <c r="E28" s="280">
        <f t="shared" si="1"/>
        <v>12.549240292628</v>
      </c>
    </row>
    <row r="29" ht="20.25" customHeight="1" spans="1:5">
      <c r="A29" s="278" t="s">
        <v>320</v>
      </c>
      <c r="B29" s="279">
        <v>23</v>
      </c>
      <c r="C29" s="279"/>
      <c r="D29" s="279"/>
      <c r="E29" s="280">
        <f t="shared" si="1"/>
        <v>-100</v>
      </c>
    </row>
  </sheetData>
  <mergeCells count="6">
    <mergeCell ref="A2:E2"/>
    <mergeCell ref="C3:E3"/>
    <mergeCell ref="C4:D4"/>
    <mergeCell ref="A4:A5"/>
    <mergeCell ref="B4:B5"/>
    <mergeCell ref="E4:E5"/>
  </mergeCells>
  <printOptions horizontalCentered="1"/>
  <pageMargins left="0.708661417322835" right="0.708661417322835" top="0.748031496062992" bottom="0.748031496062992" header="0.31496062992126" footer="0.31496062992126"/>
  <pageSetup paperSize="9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5"/>
  </sheetPr>
  <dimension ref="A1:FG100"/>
  <sheetViews>
    <sheetView tabSelected="1" topLeftCell="A62" workbookViewId="0">
      <selection activeCell="E81" sqref="E81"/>
    </sheetView>
  </sheetViews>
  <sheetFormatPr defaultColWidth="9" defaultRowHeight="18.75"/>
  <cols>
    <col min="1" max="1" width="36.125" style="223" customWidth="1"/>
    <col min="2" max="2" width="12.625" style="223" customWidth="1"/>
    <col min="3" max="3" width="10.625" style="224" customWidth="1"/>
    <col min="4" max="4" width="8.875" style="224" customWidth="1"/>
    <col min="5" max="5" width="13.5" style="225" customWidth="1"/>
    <col min="6" max="7" width="9.375" style="226" hidden="1" customWidth="1"/>
    <col min="8" max="16384" width="9" style="226"/>
  </cols>
  <sheetData>
    <row r="1" ht="15" customHeight="1" spans="1:5">
      <c r="A1" s="8" t="s">
        <v>321</v>
      </c>
      <c r="B1" s="8"/>
      <c r="E1" s="227"/>
    </row>
    <row r="2" ht="18" customHeight="1" spans="1:5">
      <c r="A2" s="228" t="s">
        <v>322</v>
      </c>
      <c r="B2" s="228"/>
      <c r="C2" s="228"/>
      <c r="D2" s="228"/>
      <c r="E2" s="228"/>
    </row>
    <row r="3" ht="12.95" customHeight="1" spans="1:5">
      <c r="A3" s="11"/>
      <c r="B3" s="11"/>
      <c r="C3" s="229"/>
      <c r="D3" s="229"/>
      <c r="E3" s="230" t="s">
        <v>1</v>
      </c>
    </row>
    <row r="4" ht="14.25" hidden="1" spans="1:5">
      <c r="A4" s="11"/>
      <c r="B4" s="231" t="s">
        <v>323</v>
      </c>
      <c r="C4" s="231"/>
      <c r="D4" s="231"/>
      <c r="E4" s="231"/>
    </row>
    <row r="5" ht="15.95" customHeight="1" spans="1:163">
      <c r="A5" s="232" t="s">
        <v>324</v>
      </c>
      <c r="B5" s="232" t="s">
        <v>17</v>
      </c>
      <c r="C5" s="233" t="s">
        <v>132</v>
      </c>
      <c r="D5" s="234"/>
      <c r="E5" s="235" t="s">
        <v>87</v>
      </c>
      <c r="F5" s="236" t="s">
        <v>325</v>
      </c>
      <c r="G5" s="236" t="s">
        <v>326</v>
      </c>
      <c r="H5" s="237"/>
      <c r="I5" s="237"/>
      <c r="J5" s="237"/>
      <c r="K5" s="237"/>
      <c r="L5" s="237"/>
      <c r="M5" s="237"/>
      <c r="N5" s="237"/>
      <c r="O5" s="237"/>
      <c r="P5" s="237"/>
      <c r="Q5" s="237"/>
      <c r="R5" s="237"/>
      <c r="S5" s="237"/>
      <c r="T5" s="237"/>
      <c r="U5" s="237"/>
      <c r="V5" s="237"/>
      <c r="W5" s="237"/>
      <c r="X5" s="237"/>
      <c r="Y5" s="237"/>
      <c r="Z5" s="237"/>
      <c r="AA5" s="237"/>
      <c r="AB5" s="237"/>
      <c r="AC5" s="237"/>
      <c r="AD5" s="237"/>
      <c r="AE5" s="237"/>
      <c r="AF5" s="237"/>
      <c r="AG5" s="237"/>
      <c r="AH5" s="237"/>
      <c r="AI5" s="237"/>
      <c r="AJ5" s="237"/>
      <c r="AK5" s="237"/>
      <c r="AL5" s="237"/>
      <c r="AM5" s="237"/>
      <c r="AN5" s="237"/>
      <c r="AO5" s="237"/>
      <c r="AP5" s="237"/>
      <c r="AQ5" s="237"/>
      <c r="AR5" s="237"/>
      <c r="AS5" s="237"/>
      <c r="AT5" s="237"/>
      <c r="AU5" s="237"/>
      <c r="AV5" s="237"/>
      <c r="AW5" s="237"/>
      <c r="AX5" s="237"/>
      <c r="AY5" s="237"/>
      <c r="AZ5" s="237"/>
      <c r="BA5" s="237"/>
      <c r="BB5" s="237"/>
      <c r="BC5" s="237"/>
      <c r="BD5" s="237"/>
      <c r="BE5" s="237"/>
      <c r="BF5" s="237"/>
      <c r="BG5" s="237"/>
      <c r="BH5" s="237"/>
      <c r="BI5" s="237"/>
      <c r="BJ5" s="237"/>
      <c r="BK5" s="237"/>
      <c r="BL5" s="237"/>
      <c r="BM5" s="237"/>
      <c r="BN5" s="237"/>
      <c r="BO5" s="237"/>
      <c r="BP5" s="237"/>
      <c r="BQ5" s="237"/>
      <c r="BR5" s="237"/>
      <c r="BS5" s="237"/>
      <c r="BT5" s="237"/>
      <c r="BU5" s="237"/>
      <c r="BV5" s="237"/>
      <c r="BW5" s="237"/>
      <c r="BX5" s="237"/>
      <c r="BY5" s="237"/>
      <c r="BZ5" s="237"/>
      <c r="CA5" s="237"/>
      <c r="CB5" s="237"/>
      <c r="CC5" s="237"/>
      <c r="CD5" s="237"/>
      <c r="CE5" s="237"/>
      <c r="CF5" s="237"/>
      <c r="CG5" s="237"/>
      <c r="CH5" s="237"/>
      <c r="CI5" s="237"/>
      <c r="CJ5" s="237"/>
      <c r="CK5" s="237"/>
      <c r="CL5" s="237"/>
      <c r="CM5" s="237"/>
      <c r="CN5" s="237"/>
      <c r="CO5" s="237"/>
      <c r="CP5" s="237"/>
      <c r="CQ5" s="237"/>
      <c r="CR5" s="237"/>
      <c r="CS5" s="237"/>
      <c r="CT5" s="237"/>
      <c r="CU5" s="237"/>
      <c r="CV5" s="237"/>
      <c r="CW5" s="237"/>
      <c r="CX5" s="237"/>
      <c r="CY5" s="237"/>
      <c r="CZ5" s="237"/>
      <c r="DA5" s="237"/>
      <c r="DB5" s="237"/>
      <c r="DC5" s="237"/>
      <c r="DD5" s="237"/>
      <c r="DE5" s="237"/>
      <c r="DF5" s="237"/>
      <c r="DG5" s="237"/>
      <c r="DH5" s="237"/>
      <c r="DI5" s="237"/>
      <c r="DJ5" s="237"/>
      <c r="DK5" s="237"/>
      <c r="DL5" s="237"/>
      <c r="DM5" s="237"/>
      <c r="DN5" s="237"/>
      <c r="DO5" s="237"/>
      <c r="DP5" s="237"/>
      <c r="DQ5" s="237"/>
      <c r="DR5" s="237"/>
      <c r="DS5" s="237"/>
      <c r="DT5" s="237"/>
      <c r="DU5" s="237"/>
      <c r="DV5" s="237"/>
      <c r="DW5" s="237"/>
      <c r="DX5" s="237"/>
      <c r="DY5" s="237"/>
      <c r="DZ5" s="237"/>
      <c r="EA5" s="237"/>
      <c r="EB5" s="237"/>
      <c r="EC5" s="237"/>
      <c r="ED5" s="237"/>
      <c r="EE5" s="237"/>
      <c r="EF5" s="237"/>
      <c r="EG5" s="237"/>
      <c r="EH5" s="237"/>
      <c r="EI5" s="237"/>
      <c r="EJ5" s="237"/>
      <c r="EK5" s="237"/>
      <c r="EL5" s="237"/>
      <c r="EM5" s="237"/>
      <c r="EN5" s="237"/>
      <c r="EO5" s="237"/>
      <c r="EP5" s="237"/>
      <c r="EQ5" s="237"/>
      <c r="ER5" s="237"/>
      <c r="ES5" s="237"/>
      <c r="ET5" s="237"/>
      <c r="EU5" s="237"/>
      <c r="EV5" s="237"/>
      <c r="EW5" s="237"/>
      <c r="EX5" s="237"/>
      <c r="EY5" s="237"/>
      <c r="EZ5" s="237"/>
      <c r="FA5" s="237"/>
      <c r="FB5" s="237"/>
      <c r="FC5" s="237"/>
      <c r="FD5" s="237"/>
      <c r="FE5" s="237"/>
      <c r="FF5" s="237"/>
      <c r="FG5" s="237"/>
    </row>
    <row r="6" ht="15.95" customHeight="1" spans="1:163">
      <c r="A6" s="238"/>
      <c r="B6" s="238"/>
      <c r="C6" s="239" t="s">
        <v>133</v>
      </c>
      <c r="D6" s="239" t="s">
        <v>134</v>
      </c>
      <c r="E6" s="240"/>
      <c r="F6" s="236"/>
      <c r="G6" s="236"/>
      <c r="H6" s="237"/>
      <c r="I6" s="237"/>
      <c r="J6" s="237"/>
      <c r="K6" s="237"/>
      <c r="L6" s="237"/>
      <c r="M6" s="237"/>
      <c r="N6" s="237"/>
      <c r="O6" s="237"/>
      <c r="P6" s="237"/>
      <c r="Q6" s="237"/>
      <c r="R6" s="237"/>
      <c r="S6" s="237"/>
      <c r="T6" s="237"/>
      <c r="U6" s="237"/>
      <c r="V6" s="237"/>
      <c r="W6" s="237"/>
      <c r="X6" s="237"/>
      <c r="Y6" s="237"/>
      <c r="Z6" s="237"/>
      <c r="AA6" s="237"/>
      <c r="AB6" s="237"/>
      <c r="AC6" s="237"/>
      <c r="AD6" s="237"/>
      <c r="AE6" s="237"/>
      <c r="AF6" s="237"/>
      <c r="AG6" s="237"/>
      <c r="AH6" s="237"/>
      <c r="AI6" s="237"/>
      <c r="AJ6" s="237"/>
      <c r="AK6" s="237"/>
      <c r="AL6" s="237"/>
      <c r="AM6" s="237"/>
      <c r="AN6" s="237"/>
      <c r="AO6" s="237"/>
      <c r="AP6" s="237"/>
      <c r="AQ6" s="237"/>
      <c r="AR6" s="237"/>
      <c r="AS6" s="237"/>
      <c r="AT6" s="237"/>
      <c r="AU6" s="237"/>
      <c r="AV6" s="237"/>
      <c r="AW6" s="237"/>
      <c r="AX6" s="237"/>
      <c r="AY6" s="237"/>
      <c r="AZ6" s="237"/>
      <c r="BA6" s="237"/>
      <c r="BB6" s="237"/>
      <c r="BC6" s="237"/>
      <c r="BD6" s="237"/>
      <c r="BE6" s="237"/>
      <c r="BF6" s="237"/>
      <c r="BG6" s="237"/>
      <c r="BH6" s="237"/>
      <c r="BI6" s="237"/>
      <c r="BJ6" s="237"/>
      <c r="BK6" s="237"/>
      <c r="BL6" s="237"/>
      <c r="BM6" s="237"/>
      <c r="BN6" s="237"/>
      <c r="BO6" s="237"/>
      <c r="BP6" s="237"/>
      <c r="BQ6" s="237"/>
      <c r="BR6" s="237"/>
      <c r="BS6" s="237"/>
      <c r="BT6" s="237"/>
      <c r="BU6" s="237"/>
      <c r="BV6" s="237"/>
      <c r="BW6" s="237"/>
      <c r="BX6" s="237"/>
      <c r="BY6" s="237"/>
      <c r="BZ6" s="237"/>
      <c r="CA6" s="237"/>
      <c r="CB6" s="237"/>
      <c r="CC6" s="237"/>
      <c r="CD6" s="237"/>
      <c r="CE6" s="237"/>
      <c r="CF6" s="237"/>
      <c r="CG6" s="237"/>
      <c r="CH6" s="237"/>
      <c r="CI6" s="237"/>
      <c r="CJ6" s="237"/>
      <c r="CK6" s="237"/>
      <c r="CL6" s="237"/>
      <c r="CM6" s="237"/>
      <c r="CN6" s="237"/>
      <c r="CO6" s="237"/>
      <c r="CP6" s="237"/>
      <c r="CQ6" s="237"/>
      <c r="CR6" s="237"/>
      <c r="CS6" s="237"/>
      <c r="CT6" s="237"/>
      <c r="CU6" s="237"/>
      <c r="CV6" s="237"/>
      <c r="CW6" s="237"/>
      <c r="CX6" s="237"/>
      <c r="CY6" s="237"/>
      <c r="CZ6" s="237"/>
      <c r="DA6" s="237"/>
      <c r="DB6" s="237"/>
      <c r="DC6" s="237"/>
      <c r="DD6" s="237"/>
      <c r="DE6" s="237"/>
      <c r="DF6" s="237"/>
      <c r="DG6" s="237"/>
      <c r="DH6" s="237"/>
      <c r="DI6" s="237"/>
      <c r="DJ6" s="237"/>
      <c r="DK6" s="237"/>
      <c r="DL6" s="237"/>
      <c r="DM6" s="237"/>
      <c r="DN6" s="237"/>
      <c r="DO6" s="237"/>
      <c r="DP6" s="237"/>
      <c r="DQ6" s="237"/>
      <c r="DR6" s="237"/>
      <c r="DS6" s="237"/>
      <c r="DT6" s="237"/>
      <c r="DU6" s="237"/>
      <c r="DV6" s="237"/>
      <c r="DW6" s="237"/>
      <c r="DX6" s="237"/>
      <c r="DY6" s="237"/>
      <c r="DZ6" s="237"/>
      <c r="EA6" s="237"/>
      <c r="EB6" s="237"/>
      <c r="EC6" s="237"/>
      <c r="ED6" s="237"/>
      <c r="EE6" s="237"/>
      <c r="EF6" s="237"/>
      <c r="EG6" s="237"/>
      <c r="EH6" s="237"/>
      <c r="EI6" s="237"/>
      <c r="EJ6" s="237"/>
      <c r="EK6" s="237"/>
      <c r="EL6" s="237"/>
      <c r="EM6" s="237"/>
      <c r="EN6" s="237"/>
      <c r="EO6" s="237"/>
      <c r="EP6" s="237"/>
      <c r="EQ6" s="237"/>
      <c r="ER6" s="237"/>
      <c r="ES6" s="237"/>
      <c r="ET6" s="237"/>
      <c r="EU6" s="237"/>
      <c r="EV6" s="237"/>
      <c r="EW6" s="237"/>
      <c r="EX6" s="237"/>
      <c r="EY6" s="237"/>
      <c r="EZ6" s="237"/>
      <c r="FA6" s="237"/>
      <c r="FB6" s="237"/>
      <c r="FC6" s="237"/>
      <c r="FD6" s="237"/>
      <c r="FE6" s="237"/>
      <c r="FF6" s="237"/>
      <c r="FG6" s="237"/>
    </row>
    <row r="7" s="220" customFormat="1" ht="24.75" customHeight="1" spans="1:163">
      <c r="A7" s="241" t="s">
        <v>17</v>
      </c>
      <c r="B7" s="242">
        <f>SUM(B8,B12,B16,B17,B47,B73,B83,B89,B100)</f>
        <v>309876</v>
      </c>
      <c r="C7" s="242">
        <f>SUM(C8,C12,C16,C17,C47,C73,C83,C89,C100)</f>
        <v>294176</v>
      </c>
      <c r="D7" s="242">
        <f>SUM(D8,D12,D16,D17,D47,D73,D83,D89,D100)</f>
        <v>15700</v>
      </c>
      <c r="E7" s="243"/>
      <c r="F7" s="244" t="e">
        <f>SUM(#REF!,#REF!)</f>
        <v>#REF!</v>
      </c>
      <c r="G7" s="245" t="e">
        <f t="shared" ref="G7:G70" si="0">C7-F7</f>
        <v>#REF!</v>
      </c>
      <c r="H7" s="246"/>
      <c r="I7" s="246"/>
      <c r="J7" s="246"/>
      <c r="K7" s="246"/>
      <c r="L7" s="246"/>
      <c r="M7" s="246"/>
      <c r="N7" s="246"/>
      <c r="O7" s="246"/>
      <c r="P7" s="246"/>
      <c r="Q7" s="246"/>
      <c r="R7" s="246"/>
      <c r="S7" s="246"/>
      <c r="T7" s="246"/>
      <c r="U7" s="246"/>
      <c r="V7" s="246"/>
      <c r="W7" s="246"/>
      <c r="X7" s="246"/>
      <c r="Y7" s="246"/>
      <c r="Z7" s="246"/>
      <c r="AA7" s="246"/>
      <c r="AB7" s="246"/>
      <c r="AC7" s="246"/>
      <c r="AD7" s="246"/>
      <c r="AE7" s="246"/>
      <c r="AF7" s="246"/>
      <c r="AG7" s="246"/>
      <c r="AH7" s="246"/>
      <c r="AI7" s="246"/>
      <c r="AJ7" s="246"/>
      <c r="AK7" s="246"/>
      <c r="AL7" s="246"/>
      <c r="AM7" s="246"/>
      <c r="AN7" s="246"/>
      <c r="AO7" s="246"/>
      <c r="AP7" s="246"/>
      <c r="AQ7" s="246"/>
      <c r="AR7" s="246"/>
      <c r="AS7" s="246"/>
      <c r="AT7" s="246"/>
      <c r="AU7" s="246"/>
      <c r="AV7" s="246"/>
      <c r="AW7" s="246"/>
      <c r="AX7" s="246"/>
      <c r="AY7" s="246"/>
      <c r="AZ7" s="246"/>
      <c r="BA7" s="246"/>
      <c r="BB7" s="246"/>
      <c r="BC7" s="246"/>
      <c r="BD7" s="246"/>
      <c r="BE7" s="246"/>
      <c r="BF7" s="246"/>
      <c r="BG7" s="246"/>
      <c r="BH7" s="246"/>
      <c r="BI7" s="246"/>
      <c r="BJ7" s="246"/>
      <c r="BK7" s="246"/>
      <c r="BL7" s="246"/>
      <c r="BM7" s="246"/>
      <c r="BN7" s="246"/>
      <c r="BO7" s="246"/>
      <c r="BP7" s="246"/>
      <c r="BQ7" s="246"/>
      <c r="BR7" s="246"/>
      <c r="BS7" s="246"/>
      <c r="BT7" s="246"/>
      <c r="BU7" s="246"/>
      <c r="BV7" s="246"/>
      <c r="BW7" s="246"/>
      <c r="BX7" s="246"/>
      <c r="BY7" s="246"/>
      <c r="BZ7" s="246"/>
      <c r="CA7" s="246"/>
      <c r="CB7" s="246"/>
      <c r="CC7" s="246"/>
      <c r="CD7" s="246"/>
      <c r="CE7" s="246"/>
      <c r="CF7" s="246"/>
      <c r="CG7" s="246"/>
      <c r="CH7" s="246"/>
      <c r="CI7" s="246"/>
      <c r="CJ7" s="246"/>
      <c r="CK7" s="246"/>
      <c r="CL7" s="246"/>
      <c r="CM7" s="246"/>
      <c r="CN7" s="246"/>
      <c r="CO7" s="246"/>
      <c r="CP7" s="246"/>
      <c r="CQ7" s="246"/>
      <c r="CR7" s="246"/>
      <c r="CS7" s="246"/>
      <c r="CT7" s="246"/>
      <c r="CU7" s="246"/>
      <c r="CV7" s="246"/>
      <c r="CW7" s="246"/>
      <c r="CX7" s="246"/>
      <c r="CY7" s="246"/>
      <c r="CZ7" s="246"/>
      <c r="DA7" s="246"/>
      <c r="DB7" s="246"/>
      <c r="DC7" s="246"/>
      <c r="DD7" s="246"/>
      <c r="DE7" s="246"/>
      <c r="DF7" s="246"/>
      <c r="DG7" s="246"/>
      <c r="DH7" s="246"/>
      <c r="DI7" s="246"/>
      <c r="DJ7" s="246"/>
      <c r="DK7" s="246"/>
      <c r="DL7" s="246"/>
      <c r="DM7" s="246"/>
      <c r="DN7" s="246"/>
      <c r="DO7" s="246"/>
      <c r="DP7" s="246"/>
      <c r="DQ7" s="246"/>
      <c r="DR7" s="246"/>
      <c r="DS7" s="246"/>
      <c r="DT7" s="246"/>
      <c r="DU7" s="246"/>
      <c r="DV7" s="246"/>
      <c r="DW7" s="246"/>
      <c r="DX7" s="246"/>
      <c r="DY7" s="246"/>
      <c r="DZ7" s="246"/>
      <c r="EA7" s="246"/>
      <c r="EB7" s="246"/>
      <c r="EC7" s="246"/>
      <c r="ED7" s="246"/>
      <c r="EE7" s="246"/>
      <c r="EF7" s="246"/>
      <c r="EG7" s="246"/>
      <c r="EH7" s="246"/>
      <c r="EI7" s="246"/>
      <c r="EJ7" s="246"/>
      <c r="EK7" s="246"/>
      <c r="EL7" s="246"/>
      <c r="EM7" s="246"/>
      <c r="EN7" s="246"/>
      <c r="EO7" s="246"/>
      <c r="EP7" s="246"/>
      <c r="EQ7" s="246"/>
      <c r="ER7" s="246"/>
      <c r="ES7" s="246"/>
      <c r="ET7" s="246"/>
      <c r="EU7" s="246"/>
      <c r="EV7" s="246"/>
      <c r="EW7" s="246"/>
      <c r="EX7" s="246"/>
      <c r="EY7" s="246"/>
      <c r="EZ7" s="246"/>
      <c r="FA7" s="246"/>
      <c r="FB7" s="246"/>
      <c r="FC7" s="246"/>
      <c r="FD7" s="246"/>
      <c r="FE7" s="246"/>
      <c r="FF7" s="246"/>
      <c r="FG7" s="246"/>
    </row>
    <row r="8" s="221" customFormat="1" ht="14.25" spans="1:163">
      <c r="A8" s="247" t="s">
        <v>327</v>
      </c>
      <c r="B8" s="242">
        <f t="shared" ref="B8:B71" si="1">C8+D8</f>
        <v>102891</v>
      </c>
      <c r="C8" s="248">
        <f t="shared" ref="C8:F8" si="2">SUM(C9:C11)</f>
        <v>94868</v>
      </c>
      <c r="D8" s="248">
        <f t="shared" si="2"/>
        <v>8023</v>
      </c>
      <c r="E8" s="247"/>
      <c r="F8" s="249">
        <f t="shared" si="2"/>
        <v>88591</v>
      </c>
      <c r="G8" s="250">
        <f t="shared" si="0"/>
        <v>6277</v>
      </c>
      <c r="H8" s="251"/>
      <c r="I8" s="251"/>
      <c r="J8" s="251"/>
      <c r="K8" s="251"/>
      <c r="L8" s="251"/>
      <c r="M8" s="251"/>
      <c r="N8" s="251"/>
      <c r="O8" s="251"/>
      <c r="P8" s="251"/>
      <c r="Q8" s="251"/>
      <c r="R8" s="251"/>
      <c r="S8" s="251"/>
      <c r="T8" s="251"/>
      <c r="U8" s="251"/>
      <c r="V8" s="251"/>
      <c r="W8" s="251"/>
      <c r="X8" s="251"/>
      <c r="Y8" s="251"/>
      <c r="Z8" s="251"/>
      <c r="AA8" s="251"/>
      <c r="AB8" s="251"/>
      <c r="AC8" s="251"/>
      <c r="AD8" s="251"/>
      <c r="AE8" s="251"/>
      <c r="AF8" s="251"/>
      <c r="AG8" s="251"/>
      <c r="AH8" s="251"/>
      <c r="AI8" s="251"/>
      <c r="AJ8" s="251"/>
      <c r="AK8" s="251"/>
      <c r="AL8" s="251"/>
      <c r="AM8" s="251"/>
      <c r="AN8" s="251"/>
      <c r="AO8" s="251"/>
      <c r="AP8" s="251"/>
      <c r="AQ8" s="251"/>
      <c r="AR8" s="251"/>
      <c r="AS8" s="251"/>
      <c r="AT8" s="251"/>
      <c r="AU8" s="251"/>
      <c r="AV8" s="251"/>
      <c r="AW8" s="251"/>
      <c r="AX8" s="251"/>
      <c r="AY8" s="251"/>
      <c r="AZ8" s="251"/>
      <c r="BA8" s="251"/>
      <c r="BB8" s="251"/>
      <c r="BC8" s="251"/>
      <c r="BD8" s="251"/>
      <c r="BE8" s="251"/>
      <c r="BF8" s="251"/>
      <c r="BG8" s="251"/>
      <c r="BH8" s="251"/>
      <c r="BI8" s="251"/>
      <c r="BJ8" s="251"/>
      <c r="BK8" s="251"/>
      <c r="BL8" s="251"/>
      <c r="BM8" s="251"/>
      <c r="BN8" s="251"/>
      <c r="BO8" s="251"/>
      <c r="BP8" s="251"/>
      <c r="BQ8" s="251"/>
      <c r="BR8" s="251"/>
      <c r="BS8" s="251"/>
      <c r="BT8" s="251"/>
      <c r="BU8" s="251"/>
      <c r="BV8" s="251"/>
      <c r="BW8" s="251"/>
      <c r="BX8" s="251"/>
      <c r="BY8" s="251"/>
      <c r="BZ8" s="251"/>
      <c r="CA8" s="251"/>
      <c r="CB8" s="251"/>
      <c r="CC8" s="251"/>
      <c r="CD8" s="251"/>
      <c r="CE8" s="251"/>
      <c r="CF8" s="251"/>
      <c r="CG8" s="251"/>
      <c r="CH8" s="251"/>
      <c r="CI8" s="251"/>
      <c r="CJ8" s="251"/>
      <c r="CK8" s="251"/>
      <c r="CL8" s="251"/>
      <c r="CM8" s="251"/>
      <c r="CN8" s="251"/>
      <c r="CO8" s="251"/>
      <c r="CP8" s="251"/>
      <c r="CQ8" s="251"/>
      <c r="CR8" s="251"/>
      <c r="CS8" s="251"/>
      <c r="CT8" s="251"/>
      <c r="CU8" s="251"/>
      <c r="CV8" s="251"/>
      <c r="CW8" s="251"/>
      <c r="CX8" s="251"/>
      <c r="CY8" s="251"/>
      <c r="CZ8" s="251"/>
      <c r="DA8" s="251"/>
      <c r="DB8" s="251"/>
      <c r="DC8" s="251"/>
      <c r="DD8" s="251"/>
      <c r="DE8" s="251"/>
      <c r="DF8" s="251"/>
      <c r="DG8" s="251"/>
      <c r="DH8" s="251"/>
      <c r="DI8" s="251"/>
      <c r="DJ8" s="251"/>
      <c r="DK8" s="251"/>
      <c r="DL8" s="251"/>
      <c r="DM8" s="251"/>
      <c r="DN8" s="251"/>
      <c r="DO8" s="251"/>
      <c r="DP8" s="251"/>
      <c r="DQ8" s="251"/>
      <c r="DR8" s="251"/>
      <c r="DS8" s="251"/>
      <c r="DT8" s="251"/>
      <c r="DU8" s="251"/>
      <c r="DV8" s="251"/>
      <c r="DW8" s="251"/>
      <c r="DX8" s="251"/>
      <c r="DY8" s="251"/>
      <c r="DZ8" s="251"/>
      <c r="EA8" s="251"/>
      <c r="EB8" s="251"/>
      <c r="EC8" s="251"/>
      <c r="ED8" s="251"/>
      <c r="EE8" s="251"/>
      <c r="EF8" s="251"/>
      <c r="EG8" s="251"/>
      <c r="EH8" s="251"/>
      <c r="EI8" s="251"/>
      <c r="EJ8" s="251"/>
      <c r="EK8" s="251"/>
      <c r="EL8" s="251"/>
      <c r="EM8" s="251"/>
      <c r="EN8" s="251"/>
      <c r="EO8" s="251"/>
      <c r="EP8" s="251"/>
      <c r="EQ8" s="251"/>
      <c r="ER8" s="251"/>
      <c r="ES8" s="251"/>
      <c r="ET8" s="251"/>
      <c r="EU8" s="251"/>
      <c r="EV8" s="251"/>
      <c r="EW8" s="251"/>
      <c r="EX8" s="251"/>
      <c r="EY8" s="251"/>
      <c r="EZ8" s="251"/>
      <c r="FA8" s="251"/>
      <c r="FB8" s="251"/>
      <c r="FC8" s="251"/>
      <c r="FD8" s="251"/>
      <c r="FE8" s="251"/>
      <c r="FF8" s="251"/>
      <c r="FG8" s="251"/>
    </row>
    <row r="9" s="222" customFormat="1" ht="14.25" spans="1:163">
      <c r="A9" s="252" t="s">
        <v>328</v>
      </c>
      <c r="B9" s="253">
        <f t="shared" si="1"/>
        <v>66797</v>
      </c>
      <c r="C9" s="254">
        <v>61867</v>
      </c>
      <c r="D9" s="254">
        <v>4930</v>
      </c>
      <c r="E9" s="252"/>
      <c r="F9" s="255">
        <v>60391</v>
      </c>
      <c r="G9" s="256">
        <f t="shared" si="0"/>
        <v>1476</v>
      </c>
      <c r="H9" s="257"/>
      <c r="I9" s="257"/>
      <c r="J9" s="257"/>
      <c r="K9" s="257"/>
      <c r="L9" s="257"/>
      <c r="M9" s="257"/>
      <c r="N9" s="257"/>
      <c r="O9" s="257"/>
      <c r="P9" s="257"/>
      <c r="Q9" s="257"/>
      <c r="R9" s="257"/>
      <c r="S9" s="257"/>
      <c r="T9" s="257"/>
      <c r="U9" s="257"/>
      <c r="V9" s="257"/>
      <c r="W9" s="257"/>
      <c r="X9" s="257"/>
      <c r="Y9" s="257"/>
      <c r="Z9" s="257"/>
      <c r="AA9" s="257"/>
      <c r="AB9" s="257"/>
      <c r="AC9" s="257"/>
      <c r="AD9" s="257"/>
      <c r="AE9" s="257"/>
      <c r="AF9" s="257"/>
      <c r="AG9" s="257"/>
      <c r="AH9" s="257"/>
      <c r="AI9" s="257"/>
      <c r="AJ9" s="257"/>
      <c r="AK9" s="257"/>
      <c r="AL9" s="257"/>
      <c r="AM9" s="257"/>
      <c r="AN9" s="257"/>
      <c r="AO9" s="257"/>
      <c r="AP9" s="257"/>
      <c r="AQ9" s="257"/>
      <c r="AR9" s="257"/>
      <c r="AS9" s="257"/>
      <c r="AT9" s="257"/>
      <c r="AU9" s="257"/>
      <c r="AV9" s="257"/>
      <c r="AW9" s="257"/>
      <c r="AX9" s="257"/>
      <c r="AY9" s="257"/>
      <c r="AZ9" s="257"/>
      <c r="BA9" s="257"/>
      <c r="BB9" s="257"/>
      <c r="BC9" s="257"/>
      <c r="BD9" s="257"/>
      <c r="BE9" s="257"/>
      <c r="BF9" s="257"/>
      <c r="BG9" s="257"/>
      <c r="BH9" s="257"/>
      <c r="BI9" s="257"/>
      <c r="BJ9" s="257"/>
      <c r="BK9" s="257"/>
      <c r="BL9" s="257"/>
      <c r="BM9" s="257"/>
      <c r="BN9" s="257"/>
      <c r="BO9" s="257"/>
      <c r="BP9" s="257"/>
      <c r="BQ9" s="257"/>
      <c r="BR9" s="257"/>
      <c r="BS9" s="257"/>
      <c r="BT9" s="257"/>
      <c r="BU9" s="257"/>
      <c r="BV9" s="257"/>
      <c r="BW9" s="257"/>
      <c r="BX9" s="257"/>
      <c r="BY9" s="257"/>
      <c r="BZ9" s="257"/>
      <c r="CA9" s="257"/>
      <c r="CB9" s="257"/>
      <c r="CC9" s="257"/>
      <c r="CD9" s="257"/>
      <c r="CE9" s="257"/>
      <c r="CF9" s="257"/>
      <c r="CG9" s="257"/>
      <c r="CH9" s="257"/>
      <c r="CI9" s="257"/>
      <c r="CJ9" s="257"/>
      <c r="CK9" s="257"/>
      <c r="CL9" s="257"/>
      <c r="CM9" s="257"/>
      <c r="CN9" s="257"/>
      <c r="CO9" s="257"/>
      <c r="CP9" s="257"/>
      <c r="CQ9" s="257"/>
      <c r="CR9" s="257"/>
      <c r="CS9" s="257"/>
      <c r="CT9" s="257"/>
      <c r="CU9" s="257"/>
      <c r="CV9" s="257"/>
      <c r="CW9" s="257"/>
      <c r="CX9" s="257"/>
      <c r="CY9" s="257"/>
      <c r="CZ9" s="257"/>
      <c r="DA9" s="257"/>
      <c r="DB9" s="257"/>
      <c r="DC9" s="257"/>
      <c r="DD9" s="257"/>
      <c r="DE9" s="257"/>
      <c r="DF9" s="257"/>
      <c r="DG9" s="257"/>
      <c r="DH9" s="257"/>
      <c r="DI9" s="257"/>
      <c r="DJ9" s="257"/>
      <c r="DK9" s="257"/>
      <c r="DL9" s="257"/>
      <c r="DM9" s="257"/>
      <c r="DN9" s="257"/>
      <c r="DO9" s="257"/>
      <c r="DP9" s="257"/>
      <c r="DQ9" s="257"/>
      <c r="DR9" s="257"/>
      <c r="DS9" s="257"/>
      <c r="DT9" s="257"/>
      <c r="DU9" s="257"/>
      <c r="DV9" s="257"/>
      <c r="DW9" s="257"/>
      <c r="DX9" s="257"/>
      <c r="DY9" s="257"/>
      <c r="DZ9" s="257"/>
      <c r="EA9" s="257"/>
      <c r="EB9" s="257"/>
      <c r="EC9" s="257"/>
      <c r="ED9" s="257"/>
      <c r="EE9" s="257"/>
      <c r="EF9" s="257"/>
      <c r="EG9" s="257"/>
      <c r="EH9" s="257"/>
      <c r="EI9" s="257"/>
      <c r="EJ9" s="257"/>
      <c r="EK9" s="257"/>
      <c r="EL9" s="257"/>
      <c r="EM9" s="257"/>
      <c r="EN9" s="257"/>
      <c r="EO9" s="257"/>
      <c r="EP9" s="257"/>
      <c r="EQ9" s="257"/>
      <c r="ER9" s="257"/>
      <c r="ES9" s="257"/>
      <c r="ET9" s="257"/>
      <c r="EU9" s="257"/>
      <c r="EV9" s="257"/>
      <c r="EW9" s="257"/>
      <c r="EX9" s="257"/>
      <c r="EY9" s="257"/>
      <c r="EZ9" s="257"/>
      <c r="FA9" s="257"/>
      <c r="FB9" s="257"/>
      <c r="FC9" s="257"/>
      <c r="FD9" s="257"/>
      <c r="FE9" s="257"/>
      <c r="FF9" s="257"/>
      <c r="FG9" s="257"/>
    </row>
    <row r="10" s="222" customFormat="1" ht="27" spans="1:163">
      <c r="A10" s="252" t="s">
        <v>329</v>
      </c>
      <c r="B10" s="253">
        <f t="shared" si="1"/>
        <v>32894</v>
      </c>
      <c r="C10" s="254">
        <v>29801</v>
      </c>
      <c r="D10" s="254">
        <v>3093</v>
      </c>
      <c r="E10" s="252"/>
      <c r="F10" s="255">
        <v>25000</v>
      </c>
      <c r="G10" s="256">
        <f t="shared" si="0"/>
        <v>4801</v>
      </c>
      <c r="H10" s="257"/>
      <c r="I10" s="257"/>
      <c r="J10" s="257"/>
      <c r="K10" s="257"/>
      <c r="L10" s="257"/>
      <c r="M10" s="257"/>
      <c r="N10" s="257"/>
      <c r="O10" s="257"/>
      <c r="P10" s="257"/>
      <c r="Q10" s="257"/>
      <c r="R10" s="257"/>
      <c r="S10" s="257"/>
      <c r="T10" s="257"/>
      <c r="U10" s="257"/>
      <c r="V10" s="257"/>
      <c r="W10" s="257"/>
      <c r="X10" s="257"/>
      <c r="Y10" s="257"/>
      <c r="Z10" s="257"/>
      <c r="AA10" s="257"/>
      <c r="AB10" s="257"/>
      <c r="AC10" s="257"/>
      <c r="AD10" s="257"/>
      <c r="AE10" s="257"/>
      <c r="AF10" s="257"/>
      <c r="AG10" s="257"/>
      <c r="AH10" s="257"/>
      <c r="AI10" s="257"/>
      <c r="AJ10" s="257"/>
      <c r="AK10" s="257"/>
      <c r="AL10" s="257"/>
      <c r="AM10" s="257"/>
      <c r="AN10" s="257"/>
      <c r="AO10" s="257"/>
      <c r="AP10" s="257"/>
      <c r="AQ10" s="257"/>
      <c r="AR10" s="257"/>
      <c r="AS10" s="257"/>
      <c r="AT10" s="257"/>
      <c r="AU10" s="257"/>
      <c r="AV10" s="257"/>
      <c r="AW10" s="257"/>
      <c r="AX10" s="257"/>
      <c r="AY10" s="257"/>
      <c r="AZ10" s="257"/>
      <c r="BA10" s="257"/>
      <c r="BB10" s="257"/>
      <c r="BC10" s="257"/>
      <c r="BD10" s="257"/>
      <c r="BE10" s="257"/>
      <c r="BF10" s="257"/>
      <c r="BG10" s="257"/>
      <c r="BH10" s="257"/>
      <c r="BI10" s="257"/>
      <c r="BJ10" s="257"/>
      <c r="BK10" s="257"/>
      <c r="BL10" s="257"/>
      <c r="BM10" s="257"/>
      <c r="BN10" s="257"/>
      <c r="BO10" s="257"/>
      <c r="BP10" s="257"/>
      <c r="BQ10" s="257"/>
      <c r="BR10" s="257"/>
      <c r="BS10" s="257"/>
      <c r="BT10" s="257"/>
      <c r="BU10" s="257"/>
      <c r="BV10" s="257"/>
      <c r="BW10" s="257"/>
      <c r="BX10" s="257"/>
      <c r="BY10" s="257"/>
      <c r="BZ10" s="257"/>
      <c r="CA10" s="257"/>
      <c r="CB10" s="257"/>
      <c r="CC10" s="257"/>
      <c r="CD10" s="257"/>
      <c r="CE10" s="257"/>
      <c r="CF10" s="257"/>
      <c r="CG10" s="257"/>
      <c r="CH10" s="257"/>
      <c r="CI10" s="257"/>
      <c r="CJ10" s="257"/>
      <c r="CK10" s="257"/>
      <c r="CL10" s="257"/>
      <c r="CM10" s="257"/>
      <c r="CN10" s="257"/>
      <c r="CO10" s="257"/>
      <c r="CP10" s="257"/>
      <c r="CQ10" s="257"/>
      <c r="CR10" s="257"/>
      <c r="CS10" s="257"/>
      <c r="CT10" s="257"/>
      <c r="CU10" s="257"/>
      <c r="CV10" s="257"/>
      <c r="CW10" s="257"/>
      <c r="CX10" s="257"/>
      <c r="CY10" s="257"/>
      <c r="CZ10" s="257"/>
      <c r="DA10" s="257"/>
      <c r="DB10" s="257"/>
      <c r="DC10" s="257"/>
      <c r="DD10" s="257"/>
      <c r="DE10" s="257"/>
      <c r="DF10" s="257"/>
      <c r="DG10" s="257"/>
      <c r="DH10" s="257"/>
      <c r="DI10" s="257"/>
      <c r="DJ10" s="257"/>
      <c r="DK10" s="257"/>
      <c r="DL10" s="257"/>
      <c r="DM10" s="257"/>
      <c r="DN10" s="257"/>
      <c r="DO10" s="257"/>
      <c r="DP10" s="257"/>
      <c r="DQ10" s="257"/>
      <c r="DR10" s="257"/>
      <c r="DS10" s="257"/>
      <c r="DT10" s="257"/>
      <c r="DU10" s="257"/>
      <c r="DV10" s="257"/>
      <c r="DW10" s="257"/>
      <c r="DX10" s="257"/>
      <c r="DY10" s="257"/>
      <c r="DZ10" s="257"/>
      <c r="EA10" s="257"/>
      <c r="EB10" s="257"/>
      <c r="EC10" s="257"/>
      <c r="ED10" s="257"/>
      <c r="EE10" s="257"/>
      <c r="EF10" s="257"/>
      <c r="EG10" s="257"/>
      <c r="EH10" s="257"/>
      <c r="EI10" s="257"/>
      <c r="EJ10" s="257"/>
      <c r="EK10" s="257"/>
      <c r="EL10" s="257"/>
      <c r="EM10" s="257"/>
      <c r="EN10" s="257"/>
      <c r="EO10" s="257"/>
      <c r="EP10" s="257"/>
      <c r="EQ10" s="257"/>
      <c r="ER10" s="257"/>
      <c r="ES10" s="257"/>
      <c r="ET10" s="257"/>
      <c r="EU10" s="257"/>
      <c r="EV10" s="257"/>
      <c r="EW10" s="257"/>
      <c r="EX10" s="257"/>
      <c r="EY10" s="257"/>
      <c r="EZ10" s="257"/>
      <c r="FA10" s="257"/>
      <c r="FB10" s="257"/>
      <c r="FC10" s="257"/>
      <c r="FD10" s="257"/>
      <c r="FE10" s="257"/>
      <c r="FF10" s="257"/>
      <c r="FG10" s="257"/>
    </row>
    <row r="11" s="222" customFormat="1" ht="14.25" spans="1:163">
      <c r="A11" s="252" t="s">
        <v>330</v>
      </c>
      <c r="B11" s="253">
        <f t="shared" si="1"/>
        <v>3200</v>
      </c>
      <c r="C11" s="254">
        <v>3200</v>
      </c>
      <c r="D11" s="254"/>
      <c r="E11" s="252"/>
      <c r="F11" s="255">
        <v>3200</v>
      </c>
      <c r="G11" s="256">
        <f t="shared" si="0"/>
        <v>0</v>
      </c>
      <c r="H11" s="257"/>
      <c r="I11" s="257"/>
      <c r="J11" s="257"/>
      <c r="K11" s="257"/>
      <c r="L11" s="257"/>
      <c r="M11" s="257"/>
      <c r="N11" s="257"/>
      <c r="O11" s="257"/>
      <c r="P11" s="257"/>
      <c r="Q11" s="257"/>
      <c r="R11" s="257"/>
      <c r="S11" s="257"/>
      <c r="T11" s="257"/>
      <c r="U11" s="257"/>
      <c r="V11" s="257"/>
      <c r="W11" s="257"/>
      <c r="X11" s="257"/>
      <c r="Y11" s="257"/>
      <c r="Z11" s="257"/>
      <c r="AA11" s="257"/>
      <c r="AB11" s="257"/>
      <c r="AC11" s="257"/>
      <c r="AD11" s="257"/>
      <c r="AE11" s="257"/>
      <c r="AF11" s="257"/>
      <c r="AG11" s="257"/>
      <c r="AH11" s="257"/>
      <c r="AI11" s="257"/>
      <c r="AJ11" s="257"/>
      <c r="AK11" s="257"/>
      <c r="AL11" s="257"/>
      <c r="AM11" s="257"/>
      <c r="AN11" s="257"/>
      <c r="AO11" s="257"/>
      <c r="AP11" s="257"/>
      <c r="AQ11" s="257"/>
      <c r="AR11" s="257"/>
      <c r="AS11" s="257"/>
      <c r="AT11" s="257"/>
      <c r="AU11" s="257"/>
      <c r="AV11" s="257"/>
      <c r="AW11" s="257"/>
      <c r="AX11" s="257"/>
      <c r="AY11" s="257"/>
      <c r="AZ11" s="257"/>
      <c r="BA11" s="257"/>
      <c r="BB11" s="257"/>
      <c r="BC11" s="257"/>
      <c r="BD11" s="257"/>
      <c r="BE11" s="257"/>
      <c r="BF11" s="257"/>
      <c r="BG11" s="257"/>
      <c r="BH11" s="257"/>
      <c r="BI11" s="257"/>
      <c r="BJ11" s="257"/>
      <c r="BK11" s="257"/>
      <c r="BL11" s="257"/>
      <c r="BM11" s="257"/>
      <c r="BN11" s="257"/>
      <c r="BO11" s="257"/>
      <c r="BP11" s="257"/>
      <c r="BQ11" s="257"/>
      <c r="BR11" s="257"/>
      <c r="BS11" s="257"/>
      <c r="BT11" s="257"/>
      <c r="BU11" s="257"/>
      <c r="BV11" s="257"/>
      <c r="BW11" s="257"/>
      <c r="BX11" s="257"/>
      <c r="BY11" s="257"/>
      <c r="BZ11" s="257"/>
      <c r="CA11" s="257"/>
      <c r="CB11" s="257"/>
      <c r="CC11" s="257"/>
      <c r="CD11" s="257"/>
      <c r="CE11" s="257"/>
      <c r="CF11" s="257"/>
      <c r="CG11" s="257"/>
      <c r="CH11" s="257"/>
      <c r="CI11" s="257"/>
      <c r="CJ11" s="257"/>
      <c r="CK11" s="257"/>
      <c r="CL11" s="257"/>
      <c r="CM11" s="257"/>
      <c r="CN11" s="257"/>
      <c r="CO11" s="257"/>
      <c r="CP11" s="257"/>
      <c r="CQ11" s="257"/>
      <c r="CR11" s="257"/>
      <c r="CS11" s="257"/>
      <c r="CT11" s="257"/>
      <c r="CU11" s="257"/>
      <c r="CV11" s="257"/>
      <c r="CW11" s="257"/>
      <c r="CX11" s="257"/>
      <c r="CY11" s="257"/>
      <c r="CZ11" s="257"/>
      <c r="DA11" s="257"/>
      <c r="DB11" s="257"/>
      <c r="DC11" s="257"/>
      <c r="DD11" s="257"/>
      <c r="DE11" s="257"/>
      <c r="DF11" s="257"/>
      <c r="DG11" s="257"/>
      <c r="DH11" s="257"/>
      <c r="DI11" s="257"/>
      <c r="DJ11" s="257"/>
      <c r="DK11" s="257"/>
      <c r="DL11" s="257"/>
      <c r="DM11" s="257"/>
      <c r="DN11" s="257"/>
      <c r="DO11" s="257"/>
      <c r="DP11" s="257"/>
      <c r="DQ11" s="257"/>
      <c r="DR11" s="257"/>
      <c r="DS11" s="257"/>
      <c r="DT11" s="257"/>
      <c r="DU11" s="257"/>
      <c r="DV11" s="257"/>
      <c r="DW11" s="257"/>
      <c r="DX11" s="257"/>
      <c r="DY11" s="257"/>
      <c r="DZ11" s="257"/>
      <c r="EA11" s="257"/>
      <c r="EB11" s="257"/>
      <c r="EC11" s="257"/>
      <c r="ED11" s="257"/>
      <c r="EE11" s="257"/>
      <c r="EF11" s="257"/>
      <c r="EG11" s="257"/>
      <c r="EH11" s="257"/>
      <c r="EI11" s="257"/>
      <c r="EJ11" s="257"/>
      <c r="EK11" s="257"/>
      <c r="EL11" s="257"/>
      <c r="EM11" s="257"/>
      <c r="EN11" s="257"/>
      <c r="EO11" s="257"/>
      <c r="EP11" s="257"/>
      <c r="EQ11" s="257"/>
      <c r="ER11" s="257"/>
      <c r="ES11" s="257"/>
      <c r="ET11" s="257"/>
      <c r="EU11" s="257"/>
      <c r="EV11" s="257"/>
      <c r="EW11" s="257"/>
      <c r="EX11" s="257"/>
      <c r="EY11" s="257"/>
      <c r="EZ11" s="257"/>
      <c r="FA11" s="257"/>
      <c r="FB11" s="257"/>
      <c r="FC11" s="257"/>
      <c r="FD11" s="257"/>
      <c r="FE11" s="257"/>
      <c r="FF11" s="257"/>
      <c r="FG11" s="257"/>
    </row>
    <row r="12" s="221" customFormat="1" ht="14.25" spans="1:163">
      <c r="A12" s="247" t="s">
        <v>331</v>
      </c>
      <c r="B12" s="242">
        <f t="shared" si="1"/>
        <v>44136</v>
      </c>
      <c r="C12" s="248">
        <f t="shared" ref="C12:F12" si="3">SUM(C13:C15)</f>
        <v>36909</v>
      </c>
      <c r="D12" s="248">
        <f t="shared" si="3"/>
        <v>7227</v>
      </c>
      <c r="E12" s="247"/>
      <c r="F12" s="249">
        <f t="shared" si="3"/>
        <v>32307</v>
      </c>
      <c r="G12" s="250">
        <f t="shared" si="0"/>
        <v>4602</v>
      </c>
      <c r="H12" s="251"/>
      <c r="I12" s="251"/>
      <c r="J12" s="251"/>
      <c r="K12" s="251"/>
      <c r="L12" s="251"/>
      <c r="M12" s="251"/>
      <c r="N12" s="251"/>
      <c r="O12" s="251"/>
      <c r="P12" s="251"/>
      <c r="Q12" s="251"/>
      <c r="R12" s="251"/>
      <c r="S12" s="251"/>
      <c r="T12" s="251"/>
      <c r="U12" s="251"/>
      <c r="V12" s="251"/>
      <c r="W12" s="251"/>
      <c r="X12" s="251"/>
      <c r="Y12" s="251"/>
      <c r="Z12" s="251"/>
      <c r="AA12" s="251"/>
      <c r="AB12" s="251"/>
      <c r="AC12" s="251"/>
      <c r="AD12" s="251"/>
      <c r="AE12" s="251"/>
      <c r="AF12" s="251"/>
      <c r="AG12" s="251"/>
      <c r="AH12" s="251"/>
      <c r="AI12" s="251"/>
      <c r="AJ12" s="251"/>
      <c r="AK12" s="251"/>
      <c r="AL12" s="251"/>
      <c r="AM12" s="251"/>
      <c r="AN12" s="251"/>
      <c r="AO12" s="251"/>
      <c r="AP12" s="251"/>
      <c r="AQ12" s="251"/>
      <c r="AR12" s="251"/>
      <c r="AS12" s="251"/>
      <c r="AT12" s="251"/>
      <c r="AU12" s="251"/>
      <c r="AV12" s="251"/>
      <c r="AW12" s="251"/>
      <c r="AX12" s="251"/>
      <c r="AY12" s="251"/>
      <c r="AZ12" s="251"/>
      <c r="BA12" s="251"/>
      <c r="BB12" s="251"/>
      <c r="BC12" s="251"/>
      <c r="BD12" s="251"/>
      <c r="BE12" s="251"/>
      <c r="BF12" s="251"/>
      <c r="BG12" s="251"/>
      <c r="BH12" s="251"/>
      <c r="BI12" s="251"/>
      <c r="BJ12" s="251"/>
      <c r="BK12" s="251"/>
      <c r="BL12" s="251"/>
      <c r="BM12" s="251"/>
      <c r="BN12" s="251"/>
      <c r="BO12" s="251"/>
      <c r="BP12" s="251"/>
      <c r="BQ12" s="251"/>
      <c r="BR12" s="251"/>
      <c r="BS12" s="251"/>
      <c r="BT12" s="251"/>
      <c r="BU12" s="251"/>
      <c r="BV12" s="251"/>
      <c r="BW12" s="251"/>
      <c r="BX12" s="251"/>
      <c r="BY12" s="251"/>
      <c r="BZ12" s="251"/>
      <c r="CA12" s="251"/>
      <c r="CB12" s="251"/>
      <c r="CC12" s="251"/>
      <c r="CD12" s="251"/>
      <c r="CE12" s="251"/>
      <c r="CF12" s="251"/>
      <c r="CG12" s="251"/>
      <c r="CH12" s="251"/>
      <c r="CI12" s="251"/>
      <c r="CJ12" s="251"/>
      <c r="CK12" s="251"/>
      <c r="CL12" s="251"/>
      <c r="CM12" s="251"/>
      <c r="CN12" s="251"/>
      <c r="CO12" s="251"/>
      <c r="CP12" s="251"/>
      <c r="CQ12" s="251"/>
      <c r="CR12" s="251"/>
      <c r="CS12" s="251"/>
      <c r="CT12" s="251"/>
      <c r="CU12" s="251"/>
      <c r="CV12" s="251"/>
      <c r="CW12" s="251"/>
      <c r="CX12" s="251"/>
      <c r="CY12" s="251"/>
      <c r="CZ12" s="251"/>
      <c r="DA12" s="251"/>
      <c r="DB12" s="251"/>
      <c r="DC12" s="251"/>
      <c r="DD12" s="251"/>
      <c r="DE12" s="251"/>
      <c r="DF12" s="251"/>
      <c r="DG12" s="251"/>
      <c r="DH12" s="251"/>
      <c r="DI12" s="251"/>
      <c r="DJ12" s="251"/>
      <c r="DK12" s="251"/>
      <c r="DL12" s="251"/>
      <c r="DM12" s="251"/>
      <c r="DN12" s="251"/>
      <c r="DO12" s="251"/>
      <c r="DP12" s="251"/>
      <c r="DQ12" s="251"/>
      <c r="DR12" s="251"/>
      <c r="DS12" s="251"/>
      <c r="DT12" s="251"/>
      <c r="DU12" s="251"/>
      <c r="DV12" s="251"/>
      <c r="DW12" s="251"/>
      <c r="DX12" s="251"/>
      <c r="DY12" s="251"/>
      <c r="DZ12" s="251"/>
      <c r="EA12" s="251"/>
      <c r="EB12" s="251"/>
      <c r="EC12" s="251"/>
      <c r="ED12" s="251"/>
      <c r="EE12" s="251"/>
      <c r="EF12" s="251"/>
      <c r="EG12" s="251"/>
      <c r="EH12" s="251"/>
      <c r="EI12" s="251"/>
      <c r="EJ12" s="251"/>
      <c r="EK12" s="251"/>
      <c r="EL12" s="251"/>
      <c r="EM12" s="251"/>
      <c r="EN12" s="251"/>
      <c r="EO12" s="251"/>
      <c r="EP12" s="251"/>
      <c r="EQ12" s="251"/>
      <c r="ER12" s="251"/>
      <c r="ES12" s="251"/>
      <c r="ET12" s="251"/>
      <c r="EU12" s="251"/>
      <c r="EV12" s="251"/>
      <c r="EW12" s="251"/>
      <c r="EX12" s="251"/>
      <c r="EY12" s="251"/>
      <c r="EZ12" s="251"/>
      <c r="FA12" s="251"/>
      <c r="FB12" s="251"/>
      <c r="FC12" s="251"/>
      <c r="FD12" s="251"/>
      <c r="FE12" s="251"/>
      <c r="FF12" s="251"/>
      <c r="FG12" s="251"/>
    </row>
    <row r="13" s="222" customFormat="1" ht="14.25" spans="1:163">
      <c r="A13" s="252" t="s">
        <v>332</v>
      </c>
      <c r="B13" s="253">
        <f t="shared" si="1"/>
        <v>24835</v>
      </c>
      <c r="C13" s="254">
        <v>22612</v>
      </c>
      <c r="D13" s="254">
        <v>2223</v>
      </c>
      <c r="E13" s="252"/>
      <c r="F13" s="255">
        <v>18100</v>
      </c>
      <c r="G13" s="256">
        <f t="shared" si="0"/>
        <v>4512</v>
      </c>
      <c r="H13" s="257"/>
      <c r="I13" s="257"/>
      <c r="J13" s="257"/>
      <c r="K13" s="257"/>
      <c r="L13" s="257"/>
      <c r="M13" s="257"/>
      <c r="N13" s="257"/>
      <c r="O13" s="257"/>
      <c r="P13" s="257"/>
      <c r="Q13" s="257"/>
      <c r="R13" s="257"/>
      <c r="S13" s="257"/>
      <c r="T13" s="257"/>
      <c r="U13" s="257"/>
      <c r="V13" s="257"/>
      <c r="W13" s="257"/>
      <c r="X13" s="257"/>
      <c r="Y13" s="257"/>
      <c r="Z13" s="257"/>
      <c r="AA13" s="257"/>
      <c r="AB13" s="257"/>
      <c r="AC13" s="257"/>
      <c r="AD13" s="257"/>
      <c r="AE13" s="257"/>
      <c r="AF13" s="257"/>
      <c r="AG13" s="257"/>
      <c r="AH13" s="257"/>
      <c r="AI13" s="257"/>
      <c r="AJ13" s="257"/>
      <c r="AK13" s="257"/>
      <c r="AL13" s="257"/>
      <c r="AM13" s="257"/>
      <c r="AN13" s="257"/>
      <c r="AO13" s="257"/>
      <c r="AP13" s="257"/>
      <c r="AQ13" s="257"/>
      <c r="AR13" s="257"/>
      <c r="AS13" s="257"/>
      <c r="AT13" s="257"/>
      <c r="AU13" s="257"/>
      <c r="AV13" s="257"/>
      <c r="AW13" s="257"/>
      <c r="AX13" s="257"/>
      <c r="AY13" s="257"/>
      <c r="AZ13" s="257"/>
      <c r="BA13" s="257"/>
      <c r="BB13" s="257"/>
      <c r="BC13" s="257"/>
      <c r="BD13" s="257"/>
      <c r="BE13" s="257"/>
      <c r="BF13" s="257"/>
      <c r="BG13" s="257"/>
      <c r="BH13" s="257"/>
      <c r="BI13" s="257"/>
      <c r="BJ13" s="257"/>
      <c r="BK13" s="257"/>
      <c r="BL13" s="257"/>
      <c r="BM13" s="257"/>
      <c r="BN13" s="257"/>
      <c r="BO13" s="257"/>
      <c r="BP13" s="257"/>
      <c r="BQ13" s="257"/>
      <c r="BR13" s="257"/>
      <c r="BS13" s="257"/>
      <c r="BT13" s="257"/>
      <c r="BU13" s="257"/>
      <c r="BV13" s="257"/>
      <c r="BW13" s="257"/>
      <c r="BX13" s="257"/>
      <c r="BY13" s="257"/>
      <c r="BZ13" s="257"/>
      <c r="CA13" s="257"/>
      <c r="CB13" s="257"/>
      <c r="CC13" s="257"/>
      <c r="CD13" s="257"/>
      <c r="CE13" s="257"/>
      <c r="CF13" s="257"/>
      <c r="CG13" s="257"/>
      <c r="CH13" s="257"/>
      <c r="CI13" s="257"/>
      <c r="CJ13" s="257"/>
      <c r="CK13" s="257"/>
      <c r="CL13" s="257"/>
      <c r="CM13" s="257"/>
      <c r="CN13" s="257"/>
      <c r="CO13" s="257"/>
      <c r="CP13" s="257"/>
      <c r="CQ13" s="257"/>
      <c r="CR13" s="257"/>
      <c r="CS13" s="257"/>
      <c r="CT13" s="257"/>
      <c r="CU13" s="257"/>
      <c r="CV13" s="257"/>
      <c r="CW13" s="257"/>
      <c r="CX13" s="257"/>
      <c r="CY13" s="257"/>
      <c r="CZ13" s="257"/>
      <c r="DA13" s="257"/>
      <c r="DB13" s="257"/>
      <c r="DC13" s="257"/>
      <c r="DD13" s="257"/>
      <c r="DE13" s="257"/>
      <c r="DF13" s="257"/>
      <c r="DG13" s="257"/>
      <c r="DH13" s="257"/>
      <c r="DI13" s="257"/>
      <c r="DJ13" s="257"/>
      <c r="DK13" s="257"/>
      <c r="DL13" s="257"/>
      <c r="DM13" s="257"/>
      <c r="DN13" s="257"/>
      <c r="DO13" s="257"/>
      <c r="DP13" s="257"/>
      <c r="DQ13" s="257"/>
      <c r="DR13" s="257"/>
      <c r="DS13" s="257"/>
      <c r="DT13" s="257"/>
      <c r="DU13" s="257"/>
      <c r="DV13" s="257"/>
      <c r="DW13" s="257"/>
      <c r="DX13" s="257"/>
      <c r="DY13" s="257"/>
      <c r="DZ13" s="257"/>
      <c r="EA13" s="257"/>
      <c r="EB13" s="257"/>
      <c r="EC13" s="257"/>
      <c r="ED13" s="257"/>
      <c r="EE13" s="257"/>
      <c r="EF13" s="257"/>
      <c r="EG13" s="257"/>
      <c r="EH13" s="257"/>
      <c r="EI13" s="257"/>
      <c r="EJ13" s="257"/>
      <c r="EK13" s="257"/>
      <c r="EL13" s="257"/>
      <c r="EM13" s="257"/>
      <c r="EN13" s="257"/>
      <c r="EO13" s="257"/>
      <c r="EP13" s="257"/>
      <c r="EQ13" s="257"/>
      <c r="ER13" s="257"/>
      <c r="ES13" s="257"/>
      <c r="ET13" s="257"/>
      <c r="EU13" s="257"/>
      <c r="EV13" s="257"/>
      <c r="EW13" s="257"/>
      <c r="EX13" s="257"/>
      <c r="EY13" s="257"/>
      <c r="EZ13" s="257"/>
      <c r="FA13" s="257"/>
      <c r="FB13" s="257"/>
      <c r="FC13" s="257"/>
      <c r="FD13" s="257"/>
      <c r="FE13" s="257"/>
      <c r="FF13" s="257"/>
      <c r="FG13" s="257"/>
    </row>
    <row r="14" s="222" customFormat="1" ht="27" spans="1:163">
      <c r="A14" s="252" t="s">
        <v>333</v>
      </c>
      <c r="B14" s="253">
        <f t="shared" si="1"/>
        <v>8983</v>
      </c>
      <c r="C14" s="254">
        <v>8983</v>
      </c>
      <c r="D14" s="254"/>
      <c r="E14" s="252"/>
      <c r="F14" s="255">
        <v>8934</v>
      </c>
      <c r="G14" s="256">
        <f t="shared" si="0"/>
        <v>49</v>
      </c>
      <c r="H14" s="257"/>
      <c r="I14" s="257"/>
      <c r="J14" s="257"/>
      <c r="K14" s="257"/>
      <c r="L14" s="257"/>
      <c r="M14" s="257"/>
      <c r="N14" s="257"/>
      <c r="O14" s="257"/>
      <c r="P14" s="257"/>
      <c r="Q14" s="257"/>
      <c r="R14" s="257"/>
      <c r="S14" s="257"/>
      <c r="T14" s="257"/>
      <c r="U14" s="257"/>
      <c r="V14" s="257"/>
      <c r="W14" s="257"/>
      <c r="X14" s="257"/>
      <c r="Y14" s="257"/>
      <c r="Z14" s="257"/>
      <c r="AA14" s="257"/>
      <c r="AB14" s="257"/>
      <c r="AC14" s="257"/>
      <c r="AD14" s="257"/>
      <c r="AE14" s="257"/>
      <c r="AF14" s="257"/>
      <c r="AG14" s="257"/>
      <c r="AH14" s="257"/>
      <c r="AI14" s="257"/>
      <c r="AJ14" s="257"/>
      <c r="AK14" s="257"/>
      <c r="AL14" s="257"/>
      <c r="AM14" s="257"/>
      <c r="AN14" s="257"/>
      <c r="AO14" s="257"/>
      <c r="AP14" s="257"/>
      <c r="AQ14" s="257"/>
      <c r="AR14" s="257"/>
      <c r="AS14" s="257"/>
      <c r="AT14" s="257"/>
      <c r="AU14" s="257"/>
      <c r="AV14" s="257"/>
      <c r="AW14" s="257"/>
      <c r="AX14" s="257"/>
      <c r="AY14" s="257"/>
      <c r="AZ14" s="257"/>
      <c r="BA14" s="257"/>
      <c r="BB14" s="257"/>
      <c r="BC14" s="257"/>
      <c r="BD14" s="257"/>
      <c r="BE14" s="257"/>
      <c r="BF14" s="257"/>
      <c r="BG14" s="257"/>
      <c r="BH14" s="257"/>
      <c r="BI14" s="257"/>
      <c r="BJ14" s="257"/>
      <c r="BK14" s="257"/>
      <c r="BL14" s="257"/>
      <c r="BM14" s="257"/>
      <c r="BN14" s="257"/>
      <c r="BO14" s="257"/>
      <c r="BP14" s="257"/>
      <c r="BQ14" s="257"/>
      <c r="BR14" s="257"/>
      <c r="BS14" s="257"/>
      <c r="BT14" s="257"/>
      <c r="BU14" s="257"/>
      <c r="BV14" s="257"/>
      <c r="BW14" s="257"/>
      <c r="BX14" s="257"/>
      <c r="BY14" s="257"/>
      <c r="BZ14" s="257"/>
      <c r="CA14" s="257"/>
      <c r="CB14" s="257"/>
      <c r="CC14" s="257"/>
      <c r="CD14" s="257"/>
      <c r="CE14" s="257"/>
      <c r="CF14" s="257"/>
      <c r="CG14" s="257"/>
      <c r="CH14" s="257"/>
      <c r="CI14" s="257"/>
      <c r="CJ14" s="257"/>
      <c r="CK14" s="257"/>
      <c r="CL14" s="257"/>
      <c r="CM14" s="257"/>
      <c r="CN14" s="257"/>
      <c r="CO14" s="257"/>
      <c r="CP14" s="257"/>
      <c r="CQ14" s="257"/>
      <c r="CR14" s="257"/>
      <c r="CS14" s="257"/>
      <c r="CT14" s="257"/>
      <c r="CU14" s="257"/>
      <c r="CV14" s="257"/>
      <c r="CW14" s="257"/>
      <c r="CX14" s="257"/>
      <c r="CY14" s="257"/>
      <c r="CZ14" s="257"/>
      <c r="DA14" s="257"/>
      <c r="DB14" s="257"/>
      <c r="DC14" s="257"/>
      <c r="DD14" s="257"/>
      <c r="DE14" s="257"/>
      <c r="DF14" s="257"/>
      <c r="DG14" s="257"/>
      <c r="DH14" s="257"/>
      <c r="DI14" s="257"/>
      <c r="DJ14" s="257"/>
      <c r="DK14" s="257"/>
      <c r="DL14" s="257"/>
      <c r="DM14" s="257"/>
      <c r="DN14" s="257"/>
      <c r="DO14" s="257"/>
      <c r="DP14" s="257"/>
      <c r="DQ14" s="257"/>
      <c r="DR14" s="257"/>
      <c r="DS14" s="257"/>
      <c r="DT14" s="257"/>
      <c r="DU14" s="257"/>
      <c r="DV14" s="257"/>
      <c r="DW14" s="257"/>
      <c r="DX14" s="257"/>
      <c r="DY14" s="257"/>
      <c r="DZ14" s="257"/>
      <c r="EA14" s="257"/>
      <c r="EB14" s="257"/>
      <c r="EC14" s="257"/>
      <c r="ED14" s="257"/>
      <c r="EE14" s="257"/>
      <c r="EF14" s="257"/>
      <c r="EG14" s="257"/>
      <c r="EH14" s="257"/>
      <c r="EI14" s="257"/>
      <c r="EJ14" s="257"/>
      <c r="EK14" s="257"/>
      <c r="EL14" s="257"/>
      <c r="EM14" s="257"/>
      <c r="EN14" s="257"/>
      <c r="EO14" s="257"/>
      <c r="EP14" s="257"/>
      <c r="EQ14" s="257"/>
      <c r="ER14" s="257"/>
      <c r="ES14" s="257"/>
      <c r="ET14" s="257"/>
      <c r="EU14" s="257"/>
      <c r="EV14" s="257"/>
      <c r="EW14" s="257"/>
      <c r="EX14" s="257"/>
      <c r="EY14" s="257"/>
      <c r="EZ14" s="257"/>
      <c r="FA14" s="257"/>
      <c r="FB14" s="257"/>
      <c r="FC14" s="257"/>
      <c r="FD14" s="257"/>
      <c r="FE14" s="257"/>
      <c r="FF14" s="257"/>
      <c r="FG14" s="257"/>
    </row>
    <row r="15" s="222" customFormat="1" ht="27" spans="1:163">
      <c r="A15" s="252" t="s">
        <v>334</v>
      </c>
      <c r="B15" s="253">
        <f t="shared" si="1"/>
        <v>10318</v>
      </c>
      <c r="C15" s="254">
        <v>5314</v>
      </c>
      <c r="D15" s="254">
        <v>5004</v>
      </c>
      <c r="E15" s="252"/>
      <c r="F15" s="255">
        <v>5273</v>
      </c>
      <c r="G15" s="256">
        <f t="shared" si="0"/>
        <v>41</v>
      </c>
      <c r="H15" s="257"/>
      <c r="I15" s="257"/>
      <c r="J15" s="257"/>
      <c r="K15" s="257"/>
      <c r="L15" s="257"/>
      <c r="M15" s="257"/>
      <c r="N15" s="257"/>
      <c r="O15" s="257"/>
      <c r="P15" s="257"/>
      <c r="Q15" s="257"/>
      <c r="R15" s="257"/>
      <c r="S15" s="257"/>
      <c r="T15" s="257"/>
      <c r="U15" s="257"/>
      <c r="V15" s="257"/>
      <c r="W15" s="257"/>
      <c r="X15" s="257"/>
      <c r="Y15" s="257"/>
      <c r="Z15" s="257"/>
      <c r="AA15" s="257"/>
      <c r="AB15" s="257"/>
      <c r="AC15" s="257"/>
      <c r="AD15" s="257"/>
      <c r="AE15" s="257"/>
      <c r="AF15" s="257"/>
      <c r="AG15" s="257"/>
      <c r="AH15" s="257"/>
      <c r="AI15" s="257"/>
      <c r="AJ15" s="257"/>
      <c r="AK15" s="257"/>
      <c r="AL15" s="257"/>
      <c r="AM15" s="257"/>
      <c r="AN15" s="257"/>
      <c r="AO15" s="257"/>
      <c r="AP15" s="257"/>
      <c r="AQ15" s="257"/>
      <c r="AR15" s="257"/>
      <c r="AS15" s="257"/>
      <c r="AT15" s="257"/>
      <c r="AU15" s="257"/>
      <c r="AV15" s="257"/>
      <c r="AW15" s="257"/>
      <c r="AX15" s="257"/>
      <c r="AY15" s="257"/>
      <c r="AZ15" s="257"/>
      <c r="BA15" s="257"/>
      <c r="BB15" s="257"/>
      <c r="BC15" s="257"/>
      <c r="BD15" s="257"/>
      <c r="BE15" s="257"/>
      <c r="BF15" s="257"/>
      <c r="BG15" s="257"/>
      <c r="BH15" s="257"/>
      <c r="BI15" s="257"/>
      <c r="BJ15" s="257"/>
      <c r="BK15" s="257"/>
      <c r="BL15" s="257"/>
      <c r="BM15" s="257"/>
      <c r="BN15" s="257"/>
      <c r="BO15" s="257"/>
      <c r="BP15" s="257"/>
      <c r="BQ15" s="257"/>
      <c r="BR15" s="257"/>
      <c r="BS15" s="257"/>
      <c r="BT15" s="257"/>
      <c r="BU15" s="257"/>
      <c r="BV15" s="257"/>
      <c r="BW15" s="257"/>
      <c r="BX15" s="257"/>
      <c r="BY15" s="257"/>
      <c r="BZ15" s="257"/>
      <c r="CA15" s="257"/>
      <c r="CB15" s="257"/>
      <c r="CC15" s="257"/>
      <c r="CD15" s="257"/>
      <c r="CE15" s="257"/>
      <c r="CF15" s="257"/>
      <c r="CG15" s="257"/>
      <c r="CH15" s="257"/>
      <c r="CI15" s="257"/>
      <c r="CJ15" s="257"/>
      <c r="CK15" s="257"/>
      <c r="CL15" s="257"/>
      <c r="CM15" s="257"/>
      <c r="CN15" s="257"/>
      <c r="CO15" s="257"/>
      <c r="CP15" s="257"/>
      <c r="CQ15" s="257"/>
      <c r="CR15" s="257"/>
      <c r="CS15" s="257"/>
      <c r="CT15" s="257"/>
      <c r="CU15" s="257"/>
      <c r="CV15" s="257"/>
      <c r="CW15" s="257"/>
      <c r="CX15" s="257"/>
      <c r="CY15" s="257"/>
      <c r="CZ15" s="257"/>
      <c r="DA15" s="257"/>
      <c r="DB15" s="257"/>
      <c r="DC15" s="257"/>
      <c r="DD15" s="257"/>
      <c r="DE15" s="257"/>
      <c r="DF15" s="257"/>
      <c r="DG15" s="257"/>
      <c r="DH15" s="257"/>
      <c r="DI15" s="257"/>
      <c r="DJ15" s="257"/>
      <c r="DK15" s="257"/>
      <c r="DL15" s="257"/>
      <c r="DM15" s="257"/>
      <c r="DN15" s="257"/>
      <c r="DO15" s="257"/>
      <c r="DP15" s="257"/>
      <c r="DQ15" s="257"/>
      <c r="DR15" s="257"/>
      <c r="DS15" s="257"/>
      <c r="DT15" s="257"/>
      <c r="DU15" s="257"/>
      <c r="DV15" s="257"/>
      <c r="DW15" s="257"/>
      <c r="DX15" s="257"/>
      <c r="DY15" s="257"/>
      <c r="DZ15" s="257"/>
      <c r="EA15" s="257"/>
      <c r="EB15" s="257"/>
      <c r="EC15" s="257"/>
      <c r="ED15" s="257"/>
      <c r="EE15" s="257"/>
      <c r="EF15" s="257"/>
      <c r="EG15" s="257"/>
      <c r="EH15" s="257"/>
      <c r="EI15" s="257"/>
      <c r="EJ15" s="257"/>
      <c r="EK15" s="257"/>
      <c r="EL15" s="257"/>
      <c r="EM15" s="257"/>
      <c r="EN15" s="257"/>
      <c r="EO15" s="257"/>
      <c r="EP15" s="257"/>
      <c r="EQ15" s="257"/>
      <c r="ER15" s="257"/>
      <c r="ES15" s="257"/>
      <c r="ET15" s="257"/>
      <c r="EU15" s="257"/>
      <c r="EV15" s="257"/>
      <c r="EW15" s="257"/>
      <c r="EX15" s="257"/>
      <c r="EY15" s="257"/>
      <c r="EZ15" s="257"/>
      <c r="FA15" s="257"/>
      <c r="FB15" s="257"/>
      <c r="FC15" s="257"/>
      <c r="FD15" s="257"/>
      <c r="FE15" s="257"/>
      <c r="FF15" s="257"/>
      <c r="FG15" s="257"/>
    </row>
    <row r="16" s="221" customFormat="1" ht="27" spans="1:163">
      <c r="A16" s="247" t="s">
        <v>335</v>
      </c>
      <c r="B16" s="242">
        <f t="shared" si="1"/>
        <v>8746</v>
      </c>
      <c r="C16" s="248">
        <v>8596</v>
      </c>
      <c r="D16" s="248">
        <v>150</v>
      </c>
      <c r="E16" s="247"/>
      <c r="F16" s="258">
        <v>7980</v>
      </c>
      <c r="G16" s="250">
        <f t="shared" si="0"/>
        <v>616</v>
      </c>
      <c r="H16" s="251"/>
      <c r="I16" s="251"/>
      <c r="J16" s="251"/>
      <c r="K16" s="251"/>
      <c r="L16" s="251"/>
      <c r="M16" s="251"/>
      <c r="N16" s="251"/>
      <c r="O16" s="251"/>
      <c r="P16" s="251"/>
      <c r="Q16" s="251"/>
      <c r="R16" s="251"/>
      <c r="S16" s="251"/>
      <c r="T16" s="251"/>
      <c r="U16" s="251"/>
      <c r="V16" s="251"/>
      <c r="W16" s="251"/>
      <c r="X16" s="251"/>
      <c r="Y16" s="251"/>
      <c r="Z16" s="251"/>
      <c r="AA16" s="251"/>
      <c r="AB16" s="251"/>
      <c r="AC16" s="251"/>
      <c r="AD16" s="251"/>
      <c r="AE16" s="251"/>
      <c r="AF16" s="251"/>
      <c r="AG16" s="251"/>
      <c r="AH16" s="251"/>
      <c r="AI16" s="251"/>
      <c r="AJ16" s="251"/>
      <c r="AK16" s="251"/>
      <c r="AL16" s="251"/>
      <c r="AM16" s="251"/>
      <c r="AN16" s="251"/>
      <c r="AO16" s="251"/>
      <c r="AP16" s="251"/>
      <c r="AQ16" s="251"/>
      <c r="AR16" s="251"/>
      <c r="AS16" s="251"/>
      <c r="AT16" s="251"/>
      <c r="AU16" s="251"/>
      <c r="AV16" s="251"/>
      <c r="AW16" s="251"/>
      <c r="AX16" s="251"/>
      <c r="AY16" s="251"/>
      <c r="AZ16" s="251"/>
      <c r="BA16" s="251"/>
      <c r="BB16" s="251"/>
      <c r="BC16" s="251"/>
      <c r="BD16" s="251"/>
      <c r="BE16" s="251"/>
      <c r="BF16" s="251"/>
      <c r="BG16" s="251"/>
      <c r="BH16" s="251"/>
      <c r="BI16" s="251"/>
      <c r="BJ16" s="251"/>
      <c r="BK16" s="251"/>
      <c r="BL16" s="251"/>
      <c r="BM16" s="251"/>
      <c r="BN16" s="251"/>
      <c r="BO16" s="251"/>
      <c r="BP16" s="251"/>
      <c r="BQ16" s="251"/>
      <c r="BR16" s="251"/>
      <c r="BS16" s="251"/>
      <c r="BT16" s="251"/>
      <c r="BU16" s="251"/>
      <c r="BV16" s="251"/>
      <c r="BW16" s="251"/>
      <c r="BX16" s="251"/>
      <c r="BY16" s="251"/>
      <c r="BZ16" s="251"/>
      <c r="CA16" s="251"/>
      <c r="CB16" s="251"/>
      <c r="CC16" s="251"/>
      <c r="CD16" s="251"/>
      <c r="CE16" s="251"/>
      <c r="CF16" s="251"/>
      <c r="CG16" s="251"/>
      <c r="CH16" s="251"/>
      <c r="CI16" s="251"/>
      <c r="CJ16" s="251"/>
      <c r="CK16" s="251"/>
      <c r="CL16" s="251"/>
      <c r="CM16" s="251"/>
      <c r="CN16" s="251"/>
      <c r="CO16" s="251"/>
      <c r="CP16" s="251"/>
      <c r="CQ16" s="251"/>
      <c r="CR16" s="251"/>
      <c r="CS16" s="251"/>
      <c r="CT16" s="251"/>
      <c r="CU16" s="251"/>
      <c r="CV16" s="251"/>
      <c r="CW16" s="251"/>
      <c r="CX16" s="251"/>
      <c r="CY16" s="251"/>
      <c r="CZ16" s="251"/>
      <c r="DA16" s="251"/>
      <c r="DB16" s="251"/>
      <c r="DC16" s="251"/>
      <c r="DD16" s="251"/>
      <c r="DE16" s="251"/>
      <c r="DF16" s="251"/>
      <c r="DG16" s="251"/>
      <c r="DH16" s="251"/>
      <c r="DI16" s="251"/>
      <c r="DJ16" s="251"/>
      <c r="DK16" s="251"/>
      <c r="DL16" s="251"/>
      <c r="DM16" s="251"/>
      <c r="DN16" s="251"/>
      <c r="DO16" s="251"/>
      <c r="DP16" s="251"/>
      <c r="DQ16" s="251"/>
      <c r="DR16" s="251"/>
      <c r="DS16" s="251"/>
      <c r="DT16" s="251"/>
      <c r="DU16" s="251"/>
      <c r="DV16" s="251"/>
      <c r="DW16" s="251"/>
      <c r="DX16" s="251"/>
      <c r="DY16" s="251"/>
      <c r="DZ16" s="251"/>
      <c r="EA16" s="251"/>
      <c r="EB16" s="251"/>
      <c r="EC16" s="251"/>
      <c r="ED16" s="251"/>
      <c r="EE16" s="251"/>
      <c r="EF16" s="251"/>
      <c r="EG16" s="251"/>
      <c r="EH16" s="251"/>
      <c r="EI16" s="251"/>
      <c r="EJ16" s="251"/>
      <c r="EK16" s="251"/>
      <c r="EL16" s="251"/>
      <c r="EM16" s="251"/>
      <c r="EN16" s="251"/>
      <c r="EO16" s="251"/>
      <c r="EP16" s="251"/>
      <c r="EQ16" s="251"/>
      <c r="ER16" s="251"/>
      <c r="ES16" s="251"/>
      <c r="ET16" s="251"/>
      <c r="EU16" s="251"/>
      <c r="EV16" s="251"/>
      <c r="EW16" s="251"/>
      <c r="EX16" s="251"/>
      <c r="EY16" s="251"/>
      <c r="EZ16" s="251"/>
      <c r="FA16" s="251"/>
      <c r="FB16" s="251"/>
      <c r="FC16" s="251"/>
      <c r="FD16" s="251"/>
      <c r="FE16" s="251"/>
      <c r="FF16" s="251"/>
      <c r="FG16" s="251"/>
    </row>
    <row r="17" s="221" customFormat="1" ht="14.25" spans="1:163">
      <c r="A17" s="247" t="s">
        <v>336</v>
      </c>
      <c r="B17" s="242">
        <f t="shared" si="1"/>
        <v>28783</v>
      </c>
      <c r="C17" s="248">
        <f>SUM(C18,C22,C41)</f>
        <v>28783</v>
      </c>
      <c r="D17" s="248"/>
      <c r="E17" s="247"/>
      <c r="F17" s="249">
        <f>SUM(F18,F22,F41)</f>
        <v>30964</v>
      </c>
      <c r="G17" s="250">
        <f t="shared" si="0"/>
        <v>-2181</v>
      </c>
      <c r="H17" s="251"/>
      <c r="I17" s="251"/>
      <c r="J17" s="251"/>
      <c r="K17" s="251"/>
      <c r="L17" s="251"/>
      <c r="M17" s="251"/>
      <c r="N17" s="251"/>
      <c r="O17" s="251"/>
      <c r="P17" s="251"/>
      <c r="Q17" s="251"/>
      <c r="R17" s="251"/>
      <c r="S17" s="251"/>
      <c r="T17" s="251"/>
      <c r="U17" s="251"/>
      <c r="V17" s="251"/>
      <c r="W17" s="251"/>
      <c r="X17" s="251"/>
      <c r="Y17" s="251"/>
      <c r="Z17" s="251"/>
      <c r="AA17" s="251"/>
      <c r="AB17" s="251"/>
      <c r="AC17" s="251"/>
      <c r="AD17" s="251"/>
      <c r="AE17" s="251"/>
      <c r="AF17" s="251"/>
      <c r="AG17" s="251"/>
      <c r="AH17" s="251"/>
      <c r="AI17" s="251"/>
      <c r="AJ17" s="251"/>
      <c r="AK17" s="251"/>
      <c r="AL17" s="251"/>
      <c r="AM17" s="251"/>
      <c r="AN17" s="251"/>
      <c r="AO17" s="251"/>
      <c r="AP17" s="251"/>
      <c r="AQ17" s="251"/>
      <c r="AR17" s="251"/>
      <c r="AS17" s="251"/>
      <c r="AT17" s="251"/>
      <c r="AU17" s="251"/>
      <c r="AV17" s="251"/>
      <c r="AW17" s="251"/>
      <c r="AX17" s="251"/>
      <c r="AY17" s="251"/>
      <c r="AZ17" s="251"/>
      <c r="BA17" s="251"/>
      <c r="BB17" s="251"/>
      <c r="BC17" s="251"/>
      <c r="BD17" s="251"/>
      <c r="BE17" s="251"/>
      <c r="BF17" s="251"/>
      <c r="BG17" s="251"/>
      <c r="BH17" s="251"/>
      <c r="BI17" s="251"/>
      <c r="BJ17" s="251"/>
      <c r="BK17" s="251"/>
      <c r="BL17" s="251"/>
      <c r="BM17" s="251"/>
      <c r="BN17" s="251"/>
      <c r="BO17" s="251"/>
      <c r="BP17" s="251"/>
      <c r="BQ17" s="251"/>
      <c r="BR17" s="251"/>
      <c r="BS17" s="251"/>
      <c r="BT17" s="251"/>
      <c r="BU17" s="251"/>
      <c r="BV17" s="251"/>
      <c r="BW17" s="251"/>
      <c r="BX17" s="251"/>
      <c r="BY17" s="251"/>
      <c r="BZ17" s="251"/>
      <c r="CA17" s="251"/>
      <c r="CB17" s="251"/>
      <c r="CC17" s="251"/>
      <c r="CD17" s="251"/>
      <c r="CE17" s="251"/>
      <c r="CF17" s="251"/>
      <c r="CG17" s="251"/>
      <c r="CH17" s="251"/>
      <c r="CI17" s="251"/>
      <c r="CJ17" s="251"/>
      <c r="CK17" s="251"/>
      <c r="CL17" s="251"/>
      <c r="CM17" s="251"/>
      <c r="CN17" s="251"/>
      <c r="CO17" s="251"/>
      <c r="CP17" s="251"/>
      <c r="CQ17" s="251"/>
      <c r="CR17" s="251"/>
      <c r="CS17" s="251"/>
      <c r="CT17" s="251"/>
      <c r="CU17" s="251"/>
      <c r="CV17" s="251"/>
      <c r="CW17" s="251"/>
      <c r="CX17" s="251"/>
      <c r="CY17" s="251"/>
      <c r="CZ17" s="251"/>
      <c r="DA17" s="251"/>
      <c r="DB17" s="251"/>
      <c r="DC17" s="251"/>
      <c r="DD17" s="251"/>
      <c r="DE17" s="251"/>
      <c r="DF17" s="251"/>
      <c r="DG17" s="251"/>
      <c r="DH17" s="251"/>
      <c r="DI17" s="251"/>
      <c r="DJ17" s="251"/>
      <c r="DK17" s="251"/>
      <c r="DL17" s="251"/>
      <c r="DM17" s="251"/>
      <c r="DN17" s="251"/>
      <c r="DO17" s="251"/>
      <c r="DP17" s="251"/>
      <c r="DQ17" s="251"/>
      <c r="DR17" s="251"/>
      <c r="DS17" s="251"/>
      <c r="DT17" s="251"/>
      <c r="DU17" s="251"/>
      <c r="DV17" s="251"/>
      <c r="DW17" s="251"/>
      <c r="DX17" s="251"/>
      <c r="DY17" s="251"/>
      <c r="DZ17" s="251"/>
      <c r="EA17" s="251"/>
      <c r="EB17" s="251"/>
      <c r="EC17" s="251"/>
      <c r="ED17" s="251"/>
      <c r="EE17" s="251"/>
      <c r="EF17" s="251"/>
      <c r="EG17" s="251"/>
      <c r="EH17" s="251"/>
      <c r="EI17" s="251"/>
      <c r="EJ17" s="251"/>
      <c r="EK17" s="251"/>
      <c r="EL17" s="251"/>
      <c r="EM17" s="251"/>
      <c r="EN17" s="251"/>
      <c r="EO17" s="251"/>
      <c r="EP17" s="251"/>
      <c r="EQ17" s="251"/>
      <c r="ER17" s="251"/>
      <c r="ES17" s="251"/>
      <c r="ET17" s="251"/>
      <c r="EU17" s="251"/>
      <c r="EV17" s="251"/>
      <c r="EW17" s="251"/>
      <c r="EX17" s="251"/>
      <c r="EY17" s="251"/>
      <c r="EZ17" s="251"/>
      <c r="FA17" s="251"/>
      <c r="FB17" s="251"/>
      <c r="FC17" s="251"/>
      <c r="FD17" s="251"/>
      <c r="FE17" s="251"/>
      <c r="FF17" s="251"/>
      <c r="FG17" s="251"/>
    </row>
    <row r="18" s="222" customFormat="1" ht="14.25" spans="1:7">
      <c r="A18" s="252" t="s">
        <v>337</v>
      </c>
      <c r="B18" s="253">
        <f t="shared" si="1"/>
        <v>8524</v>
      </c>
      <c r="C18" s="254">
        <f>SUM(C19:C21)</f>
        <v>8524</v>
      </c>
      <c r="D18" s="254"/>
      <c r="E18" s="252"/>
      <c r="F18" s="259">
        <f>SUM(F19:F21)</f>
        <v>8968</v>
      </c>
      <c r="G18" s="256">
        <f t="shared" si="0"/>
        <v>-444</v>
      </c>
    </row>
    <row r="19" s="222" customFormat="1" ht="27" spans="1:7">
      <c r="A19" s="252" t="s">
        <v>338</v>
      </c>
      <c r="B19" s="253">
        <f t="shared" si="1"/>
        <v>7474</v>
      </c>
      <c r="C19" s="254">
        <v>7474</v>
      </c>
      <c r="D19" s="254"/>
      <c r="E19" s="252"/>
      <c r="F19" s="256">
        <v>7968</v>
      </c>
      <c r="G19" s="256">
        <f t="shared" si="0"/>
        <v>-494</v>
      </c>
    </row>
    <row r="20" s="222" customFormat="1" ht="14.25" spans="1:7">
      <c r="A20" s="252" t="s">
        <v>339</v>
      </c>
      <c r="B20" s="253">
        <f t="shared" si="1"/>
        <v>50</v>
      </c>
      <c r="C20" s="254">
        <v>50</v>
      </c>
      <c r="D20" s="254"/>
      <c r="E20" s="260"/>
      <c r="F20" s="256"/>
      <c r="G20" s="256">
        <f t="shared" si="0"/>
        <v>50</v>
      </c>
    </row>
    <row r="21" s="222" customFormat="1" ht="14.25" spans="1:7">
      <c r="A21" s="252" t="s">
        <v>340</v>
      </c>
      <c r="B21" s="253">
        <f t="shared" si="1"/>
        <v>1000</v>
      </c>
      <c r="C21" s="254">
        <v>1000</v>
      </c>
      <c r="D21" s="254"/>
      <c r="E21" s="252"/>
      <c r="F21" s="256">
        <v>1000</v>
      </c>
      <c r="G21" s="256">
        <f t="shared" si="0"/>
        <v>0</v>
      </c>
    </row>
    <row r="22" s="222" customFormat="1" ht="14.25" spans="1:7">
      <c r="A22" s="252" t="s">
        <v>341</v>
      </c>
      <c r="B22" s="253">
        <f t="shared" si="1"/>
        <v>17610</v>
      </c>
      <c r="C22" s="254">
        <f>SUM(C23:C40)</f>
        <v>17610</v>
      </c>
      <c r="D22" s="254"/>
      <c r="E22" s="252"/>
      <c r="F22" s="259">
        <f>SUM(F23:F40)</f>
        <v>19405</v>
      </c>
      <c r="G22" s="256">
        <f t="shared" si="0"/>
        <v>-1795</v>
      </c>
    </row>
    <row r="23" s="222" customFormat="1" ht="14.25" spans="1:7">
      <c r="A23" s="166" t="s">
        <v>342</v>
      </c>
      <c r="B23" s="253">
        <f t="shared" si="1"/>
        <v>4250</v>
      </c>
      <c r="C23" s="19">
        <v>4250</v>
      </c>
      <c r="D23" s="19"/>
      <c r="E23" s="252"/>
      <c r="F23" s="256">
        <v>3850</v>
      </c>
      <c r="G23" s="256">
        <f t="shared" si="0"/>
        <v>400</v>
      </c>
    </row>
    <row r="24" s="222" customFormat="1" ht="14.25" spans="1:7">
      <c r="A24" s="166" t="s">
        <v>343</v>
      </c>
      <c r="B24" s="253">
        <f t="shared" si="1"/>
        <v>2862</v>
      </c>
      <c r="C24" s="19">
        <v>2862</v>
      </c>
      <c r="D24" s="19"/>
      <c r="E24" s="252"/>
      <c r="F24" s="256">
        <v>2630</v>
      </c>
      <c r="G24" s="256">
        <f t="shared" si="0"/>
        <v>232</v>
      </c>
    </row>
    <row r="25" s="222" customFormat="1" ht="14.25" spans="1:7">
      <c r="A25" s="166" t="s">
        <v>344</v>
      </c>
      <c r="B25" s="253">
        <f t="shared" si="1"/>
        <v>2949</v>
      </c>
      <c r="C25" s="19">
        <v>2949</v>
      </c>
      <c r="D25" s="19"/>
      <c r="E25" s="252"/>
      <c r="F25" s="256">
        <v>919</v>
      </c>
      <c r="G25" s="256">
        <f t="shared" si="0"/>
        <v>2030</v>
      </c>
    </row>
    <row r="26" s="222" customFormat="1" ht="14.25" spans="1:7">
      <c r="A26" s="166" t="s">
        <v>345</v>
      </c>
      <c r="B26" s="253">
        <f t="shared" si="1"/>
        <v>250</v>
      </c>
      <c r="C26" s="19">
        <v>250</v>
      </c>
      <c r="D26" s="19"/>
      <c r="E26" s="252"/>
      <c r="F26" s="256">
        <v>250</v>
      </c>
      <c r="G26" s="256">
        <f t="shared" si="0"/>
        <v>0</v>
      </c>
    </row>
    <row r="27" s="222" customFormat="1" ht="27" spans="1:7">
      <c r="A27" s="166" t="s">
        <v>346</v>
      </c>
      <c r="B27" s="253">
        <f t="shared" si="1"/>
        <v>50</v>
      </c>
      <c r="C27" s="19">
        <v>50</v>
      </c>
      <c r="D27" s="19"/>
      <c r="E27" s="252"/>
      <c r="F27" s="256">
        <v>47</v>
      </c>
      <c r="G27" s="256">
        <f t="shared" si="0"/>
        <v>3</v>
      </c>
    </row>
    <row r="28" s="222" customFormat="1" ht="14.25" spans="1:7">
      <c r="A28" s="166" t="s">
        <v>347</v>
      </c>
      <c r="B28" s="253">
        <f t="shared" si="1"/>
        <v>1000</v>
      </c>
      <c r="C28" s="19">
        <v>1000</v>
      </c>
      <c r="D28" s="19"/>
      <c r="E28" s="252"/>
      <c r="F28" s="256">
        <v>1000</v>
      </c>
      <c r="G28" s="256">
        <f t="shared" si="0"/>
        <v>0</v>
      </c>
    </row>
    <row r="29" s="222" customFormat="1" ht="14.25" spans="1:7">
      <c r="A29" s="166" t="s">
        <v>348</v>
      </c>
      <c r="B29" s="253">
        <f t="shared" si="1"/>
        <v>1321</v>
      </c>
      <c r="C29" s="19">
        <f>17+1304</f>
        <v>1321</v>
      </c>
      <c r="D29" s="19"/>
      <c r="E29" s="252"/>
      <c r="F29" s="256">
        <v>3261</v>
      </c>
      <c r="G29" s="256">
        <f t="shared" si="0"/>
        <v>-1940</v>
      </c>
    </row>
    <row r="30" s="222" customFormat="1" ht="14.25" spans="1:7">
      <c r="A30" s="166" t="s">
        <v>349</v>
      </c>
      <c r="B30" s="253">
        <f t="shared" si="1"/>
        <v>185</v>
      </c>
      <c r="C30" s="19">
        <v>185</v>
      </c>
      <c r="D30" s="19"/>
      <c r="E30" s="252"/>
      <c r="F30" s="256">
        <v>1694</v>
      </c>
      <c r="G30" s="256">
        <f t="shared" si="0"/>
        <v>-1509</v>
      </c>
    </row>
    <row r="31" s="222" customFormat="1" ht="14.25" spans="1:7">
      <c r="A31" s="166" t="s">
        <v>350</v>
      </c>
      <c r="B31" s="253">
        <f t="shared" si="1"/>
        <v>216</v>
      </c>
      <c r="C31" s="19">
        <v>216</v>
      </c>
      <c r="D31" s="19"/>
      <c r="E31" s="252"/>
      <c r="F31" s="256">
        <v>1114</v>
      </c>
      <c r="G31" s="256">
        <f t="shared" si="0"/>
        <v>-898</v>
      </c>
    </row>
    <row r="32" s="222" customFormat="1" ht="14.25" spans="1:7">
      <c r="A32" s="166" t="s">
        <v>351</v>
      </c>
      <c r="B32" s="253">
        <f t="shared" si="1"/>
        <v>983</v>
      </c>
      <c r="C32" s="19">
        <v>983</v>
      </c>
      <c r="D32" s="19"/>
      <c r="E32" s="252"/>
      <c r="F32" s="256">
        <v>978</v>
      </c>
      <c r="G32" s="256">
        <f t="shared" si="0"/>
        <v>5</v>
      </c>
    </row>
    <row r="33" s="222" customFormat="1" ht="14.25" spans="1:7">
      <c r="A33" s="166" t="s">
        <v>352</v>
      </c>
      <c r="B33" s="253">
        <f t="shared" si="1"/>
        <v>700</v>
      </c>
      <c r="C33" s="19">
        <v>700</v>
      </c>
      <c r="D33" s="19"/>
      <c r="E33" s="252"/>
      <c r="F33" s="256">
        <v>700</v>
      </c>
      <c r="G33" s="256">
        <f t="shared" si="0"/>
        <v>0</v>
      </c>
    </row>
    <row r="34" s="222" customFormat="1" ht="14.25" spans="1:7">
      <c r="A34" s="166" t="s">
        <v>353</v>
      </c>
      <c r="B34" s="253">
        <f t="shared" si="1"/>
        <v>590</v>
      </c>
      <c r="C34" s="19">
        <v>590</v>
      </c>
      <c r="D34" s="19"/>
      <c r="E34" s="252"/>
      <c r="F34" s="256">
        <v>536</v>
      </c>
      <c r="G34" s="256">
        <f t="shared" si="0"/>
        <v>54</v>
      </c>
    </row>
    <row r="35" s="222" customFormat="1" ht="14.25" spans="1:7">
      <c r="A35" s="166" t="s">
        <v>354</v>
      </c>
      <c r="B35" s="253">
        <f t="shared" si="1"/>
        <v>500</v>
      </c>
      <c r="C35" s="19">
        <v>500</v>
      </c>
      <c r="D35" s="19"/>
      <c r="E35" s="252"/>
      <c r="F35" s="256">
        <v>500</v>
      </c>
      <c r="G35" s="256">
        <f t="shared" si="0"/>
        <v>0</v>
      </c>
    </row>
    <row r="36" s="222" customFormat="1" ht="14.25" spans="1:7">
      <c r="A36" s="166" t="s">
        <v>355</v>
      </c>
      <c r="B36" s="253">
        <f t="shared" si="1"/>
        <v>438</v>
      </c>
      <c r="C36" s="19">
        <v>438</v>
      </c>
      <c r="D36" s="19"/>
      <c r="E36" s="252"/>
      <c r="F36" s="256">
        <v>410</v>
      </c>
      <c r="G36" s="256">
        <f t="shared" si="0"/>
        <v>28</v>
      </c>
    </row>
    <row r="37" s="222" customFormat="1" ht="14.25" spans="1:7">
      <c r="A37" s="166" t="s">
        <v>356</v>
      </c>
      <c r="B37" s="253">
        <f t="shared" si="1"/>
        <v>455</v>
      </c>
      <c r="C37" s="19">
        <v>455</v>
      </c>
      <c r="D37" s="19"/>
      <c r="E37" s="252"/>
      <c r="F37" s="256">
        <v>355</v>
      </c>
      <c r="G37" s="256">
        <f t="shared" si="0"/>
        <v>100</v>
      </c>
    </row>
    <row r="38" s="222" customFormat="1" ht="14.25" spans="1:7">
      <c r="A38" s="166" t="s">
        <v>357</v>
      </c>
      <c r="B38" s="253">
        <f t="shared" si="1"/>
        <v>300</v>
      </c>
      <c r="C38" s="19">
        <v>300</v>
      </c>
      <c r="D38" s="19"/>
      <c r="E38" s="252"/>
      <c r="F38" s="256">
        <v>300</v>
      </c>
      <c r="G38" s="256">
        <f t="shared" si="0"/>
        <v>0</v>
      </c>
    </row>
    <row r="39" s="222" customFormat="1" ht="14.25" spans="1:7">
      <c r="A39" s="166" t="s">
        <v>358</v>
      </c>
      <c r="B39" s="253">
        <f t="shared" si="1"/>
        <v>130</v>
      </c>
      <c r="C39" s="19">
        <f>41+89</f>
        <v>130</v>
      </c>
      <c r="D39" s="19"/>
      <c r="E39" s="252"/>
      <c r="F39" s="256">
        <v>131</v>
      </c>
      <c r="G39" s="256">
        <f t="shared" si="0"/>
        <v>-1</v>
      </c>
    </row>
    <row r="40" s="222" customFormat="1" ht="14.25" spans="1:7">
      <c r="A40" s="166" t="s">
        <v>359</v>
      </c>
      <c r="B40" s="253">
        <f t="shared" si="1"/>
        <v>431</v>
      </c>
      <c r="C40" s="19">
        <v>431</v>
      </c>
      <c r="D40" s="19"/>
      <c r="E40" s="252"/>
      <c r="F40" s="256">
        <v>730</v>
      </c>
      <c r="G40" s="256">
        <f t="shared" si="0"/>
        <v>-299</v>
      </c>
    </row>
    <row r="41" s="222" customFormat="1" ht="14.25" spans="1:7">
      <c r="A41" s="252" t="s">
        <v>360</v>
      </c>
      <c r="B41" s="253">
        <f t="shared" si="1"/>
        <v>2649</v>
      </c>
      <c r="C41" s="254">
        <f>SUM(C42:C46)</f>
        <v>2649</v>
      </c>
      <c r="D41" s="254"/>
      <c r="E41" s="252"/>
      <c r="F41" s="259">
        <f>SUM(F42:F46)</f>
        <v>2591</v>
      </c>
      <c r="G41" s="256">
        <f t="shared" si="0"/>
        <v>58</v>
      </c>
    </row>
    <row r="42" s="222" customFormat="1" ht="14.25" spans="1:7">
      <c r="A42" s="252" t="s">
        <v>361</v>
      </c>
      <c r="B42" s="253">
        <f t="shared" si="1"/>
        <v>1358</v>
      </c>
      <c r="C42" s="254">
        <v>1358</v>
      </c>
      <c r="D42" s="254"/>
      <c r="E42" s="252"/>
      <c r="F42" s="256">
        <v>1461</v>
      </c>
      <c r="G42" s="256">
        <f t="shared" si="0"/>
        <v>-103</v>
      </c>
    </row>
    <row r="43" s="222" customFormat="1" ht="14.25" spans="1:7">
      <c r="A43" s="252" t="s">
        <v>362</v>
      </c>
      <c r="B43" s="253">
        <f t="shared" si="1"/>
        <v>500</v>
      </c>
      <c r="C43" s="254">
        <v>500</v>
      </c>
      <c r="D43" s="254"/>
      <c r="E43" s="252"/>
      <c r="F43" s="256">
        <v>500</v>
      </c>
      <c r="G43" s="256">
        <f t="shared" si="0"/>
        <v>0</v>
      </c>
    </row>
    <row r="44" s="222" customFormat="1" ht="14.25" spans="1:7">
      <c r="A44" s="252" t="s">
        <v>363</v>
      </c>
      <c r="B44" s="253">
        <f t="shared" si="1"/>
        <v>300</v>
      </c>
      <c r="C44" s="254">
        <v>300</v>
      </c>
      <c r="D44" s="254"/>
      <c r="E44" s="252"/>
      <c r="F44" s="256">
        <v>300</v>
      </c>
      <c r="G44" s="256">
        <f t="shared" si="0"/>
        <v>0</v>
      </c>
    </row>
    <row r="45" s="222" customFormat="1" ht="24" spans="1:7">
      <c r="A45" s="252" t="s">
        <v>364</v>
      </c>
      <c r="B45" s="253">
        <f t="shared" si="1"/>
        <v>190</v>
      </c>
      <c r="C45" s="254">
        <v>190</v>
      </c>
      <c r="D45" s="254"/>
      <c r="E45" s="260" t="s">
        <v>365</v>
      </c>
      <c r="F45" s="256">
        <v>220</v>
      </c>
      <c r="G45" s="256">
        <f t="shared" si="0"/>
        <v>-30</v>
      </c>
    </row>
    <row r="46" s="222" customFormat="1" ht="14.25" spans="1:7">
      <c r="A46" s="252" t="s">
        <v>366</v>
      </c>
      <c r="B46" s="253">
        <f t="shared" si="1"/>
        <v>301</v>
      </c>
      <c r="C46" s="254">
        <v>301</v>
      </c>
      <c r="D46" s="254"/>
      <c r="E46" s="252"/>
      <c r="F46" s="256">
        <v>110</v>
      </c>
      <c r="G46" s="256">
        <f t="shared" si="0"/>
        <v>191</v>
      </c>
    </row>
    <row r="47" s="221" customFormat="1" ht="14.25" spans="1:7">
      <c r="A47" s="247" t="s">
        <v>367</v>
      </c>
      <c r="B47" s="242">
        <f t="shared" si="1"/>
        <v>10309</v>
      </c>
      <c r="C47" s="248">
        <f>SUM(C48,C71,C72)</f>
        <v>10309</v>
      </c>
      <c r="D47" s="248"/>
      <c r="E47" s="247"/>
      <c r="F47" s="249">
        <f>SUM(F48,F71,F72)</f>
        <v>10456</v>
      </c>
      <c r="G47" s="250">
        <f t="shared" si="0"/>
        <v>-147</v>
      </c>
    </row>
    <row r="48" s="222" customFormat="1" ht="27" spans="1:7">
      <c r="A48" s="252" t="s">
        <v>368</v>
      </c>
      <c r="B48" s="253">
        <f t="shared" si="1"/>
        <v>9595</v>
      </c>
      <c r="C48" s="254">
        <f>SUM(C49:C70)</f>
        <v>9595</v>
      </c>
      <c r="D48" s="254"/>
      <c r="E48" s="252"/>
      <c r="F48" s="259">
        <f>SUM(F49:F70)</f>
        <v>9755</v>
      </c>
      <c r="G48" s="256">
        <f t="shared" si="0"/>
        <v>-160</v>
      </c>
    </row>
    <row r="49" s="222" customFormat="1" ht="14.25" spans="1:7">
      <c r="A49" s="252" t="s">
        <v>369</v>
      </c>
      <c r="B49" s="253">
        <f t="shared" si="1"/>
        <v>2838</v>
      </c>
      <c r="C49" s="254">
        <v>2838</v>
      </c>
      <c r="D49" s="254"/>
      <c r="E49" s="252"/>
      <c r="F49" s="256">
        <v>4248</v>
      </c>
      <c r="G49" s="256">
        <f t="shared" si="0"/>
        <v>-1410</v>
      </c>
    </row>
    <row r="50" s="222" customFormat="1" ht="14.25" spans="1:7">
      <c r="A50" s="252" t="s">
        <v>370</v>
      </c>
      <c r="B50" s="253">
        <f t="shared" si="1"/>
        <v>3742</v>
      </c>
      <c r="C50" s="254">
        <v>3742</v>
      </c>
      <c r="D50" s="254"/>
      <c r="E50" s="252"/>
      <c r="F50" s="256">
        <v>2764</v>
      </c>
      <c r="G50" s="256">
        <f t="shared" si="0"/>
        <v>978</v>
      </c>
    </row>
    <row r="51" s="222" customFormat="1" ht="14.25" spans="1:7">
      <c r="A51" s="252" t="s">
        <v>371</v>
      </c>
      <c r="B51" s="253">
        <f t="shared" si="1"/>
        <v>927</v>
      </c>
      <c r="C51" s="254">
        <v>927</v>
      </c>
      <c r="D51" s="254"/>
      <c r="E51" s="252"/>
      <c r="F51" s="256">
        <v>796</v>
      </c>
      <c r="G51" s="256">
        <f t="shared" si="0"/>
        <v>131</v>
      </c>
    </row>
    <row r="52" s="222" customFormat="1" ht="14.25" spans="1:7">
      <c r="A52" s="252" t="s">
        <v>372</v>
      </c>
      <c r="B52" s="253">
        <f t="shared" si="1"/>
        <v>873</v>
      </c>
      <c r="C52" s="254">
        <v>873</v>
      </c>
      <c r="D52" s="254"/>
      <c r="E52" s="252"/>
      <c r="F52" s="256">
        <v>762</v>
      </c>
      <c r="G52" s="256">
        <f t="shared" si="0"/>
        <v>111</v>
      </c>
    </row>
    <row r="53" s="222" customFormat="1" ht="14.25" spans="1:7">
      <c r="A53" s="252" t="s">
        <v>373</v>
      </c>
      <c r="B53" s="253">
        <f t="shared" si="1"/>
        <v>220</v>
      </c>
      <c r="C53" s="254">
        <v>220</v>
      </c>
      <c r="D53" s="254"/>
      <c r="E53" s="252"/>
      <c r="F53" s="256">
        <v>290</v>
      </c>
      <c r="G53" s="256">
        <f t="shared" si="0"/>
        <v>-70</v>
      </c>
    </row>
    <row r="54" s="222" customFormat="1" ht="14.25" spans="1:7">
      <c r="A54" s="252" t="s">
        <v>374</v>
      </c>
      <c r="B54" s="253">
        <f t="shared" si="1"/>
        <v>170</v>
      </c>
      <c r="C54" s="254">
        <v>170</v>
      </c>
      <c r="D54" s="254"/>
      <c r="E54" s="252"/>
      <c r="F54" s="256">
        <v>170</v>
      </c>
      <c r="G54" s="256">
        <f t="shared" si="0"/>
        <v>0</v>
      </c>
    </row>
    <row r="55" s="222" customFormat="1" ht="14.25" spans="1:7">
      <c r="A55" s="252" t="s">
        <v>375</v>
      </c>
      <c r="B55" s="253">
        <f t="shared" si="1"/>
        <v>122</v>
      </c>
      <c r="C55" s="254">
        <v>122</v>
      </c>
      <c r="D55" s="254"/>
      <c r="E55" s="252"/>
      <c r="F55" s="256">
        <v>258</v>
      </c>
      <c r="G55" s="256">
        <f t="shared" si="0"/>
        <v>-136</v>
      </c>
    </row>
    <row r="56" s="222" customFormat="1" ht="14.25" spans="1:7">
      <c r="A56" s="252" t="s">
        <v>376</v>
      </c>
      <c r="B56" s="253">
        <f t="shared" si="1"/>
        <v>50</v>
      </c>
      <c r="C56" s="254">
        <v>50</v>
      </c>
      <c r="D56" s="254"/>
      <c r="E56" s="252"/>
      <c r="F56" s="256"/>
      <c r="G56" s="256">
        <f t="shared" si="0"/>
        <v>50</v>
      </c>
    </row>
    <row r="57" s="222" customFormat="1" ht="14.25" spans="1:7">
      <c r="A57" s="252" t="s">
        <v>377</v>
      </c>
      <c r="B57" s="253">
        <f t="shared" si="1"/>
        <v>80</v>
      </c>
      <c r="C57" s="254">
        <v>80</v>
      </c>
      <c r="D57" s="254"/>
      <c r="E57" s="261"/>
      <c r="F57" s="256">
        <v>52</v>
      </c>
      <c r="G57" s="256">
        <f t="shared" si="0"/>
        <v>28</v>
      </c>
    </row>
    <row r="58" s="222" customFormat="1" ht="14.25" spans="1:7">
      <c r="A58" s="252" t="s">
        <v>378</v>
      </c>
      <c r="B58" s="253">
        <f t="shared" si="1"/>
        <v>80</v>
      </c>
      <c r="C58" s="254">
        <v>80</v>
      </c>
      <c r="D58" s="254"/>
      <c r="E58" s="252"/>
      <c r="F58" s="256">
        <v>80</v>
      </c>
      <c r="G58" s="256">
        <f t="shared" si="0"/>
        <v>0</v>
      </c>
    </row>
    <row r="59" s="222" customFormat="1" ht="14.25" spans="1:7">
      <c r="A59" s="252" t="s">
        <v>379</v>
      </c>
      <c r="B59" s="253">
        <f t="shared" si="1"/>
        <v>120</v>
      </c>
      <c r="C59" s="254">
        <v>120</v>
      </c>
      <c r="D59" s="254"/>
      <c r="E59" s="261"/>
      <c r="F59" s="256">
        <v>80</v>
      </c>
      <c r="G59" s="256">
        <f t="shared" si="0"/>
        <v>40</v>
      </c>
    </row>
    <row r="60" s="222" customFormat="1" ht="14.25" spans="1:7">
      <c r="A60" s="252" t="s">
        <v>380</v>
      </c>
      <c r="B60" s="253">
        <f t="shared" si="1"/>
        <v>80</v>
      </c>
      <c r="C60" s="254">
        <v>80</v>
      </c>
      <c r="D60" s="254"/>
      <c r="E60" s="261"/>
      <c r="F60" s="256">
        <v>65</v>
      </c>
      <c r="G60" s="256">
        <f t="shared" si="0"/>
        <v>15</v>
      </c>
    </row>
    <row r="61" s="222" customFormat="1" ht="14.25" spans="1:7">
      <c r="A61" s="252" t="s">
        <v>381</v>
      </c>
      <c r="B61" s="253">
        <f t="shared" si="1"/>
        <v>45</v>
      </c>
      <c r="C61" s="254">
        <v>45</v>
      </c>
      <c r="D61" s="254"/>
      <c r="E61" s="261"/>
      <c r="F61" s="256">
        <v>45</v>
      </c>
      <c r="G61" s="256">
        <f t="shared" si="0"/>
        <v>0</v>
      </c>
    </row>
    <row r="62" s="222" customFormat="1" ht="14.25" spans="1:7">
      <c r="A62" s="252" t="s">
        <v>382</v>
      </c>
      <c r="B62" s="253">
        <f t="shared" si="1"/>
        <v>60</v>
      </c>
      <c r="C62" s="254">
        <v>60</v>
      </c>
      <c r="D62" s="254"/>
      <c r="E62" s="261"/>
      <c r="F62" s="256">
        <v>45</v>
      </c>
      <c r="G62" s="256">
        <f t="shared" si="0"/>
        <v>15</v>
      </c>
    </row>
    <row r="63" s="222" customFormat="1" ht="14.25" spans="1:7">
      <c r="A63" s="252" t="s">
        <v>383</v>
      </c>
      <c r="B63" s="253">
        <f t="shared" si="1"/>
        <v>43</v>
      </c>
      <c r="C63" s="254">
        <v>43</v>
      </c>
      <c r="D63" s="254"/>
      <c r="E63" s="261"/>
      <c r="F63" s="256"/>
      <c r="G63" s="256">
        <f t="shared" si="0"/>
        <v>43</v>
      </c>
    </row>
    <row r="64" s="222" customFormat="1" ht="14.25" spans="1:7">
      <c r="A64" s="252" t="s">
        <v>384</v>
      </c>
      <c r="B64" s="253">
        <f t="shared" si="1"/>
        <v>30</v>
      </c>
      <c r="C64" s="254">
        <v>30</v>
      </c>
      <c r="D64" s="254"/>
      <c r="E64" s="252"/>
      <c r="F64" s="256">
        <v>30</v>
      </c>
      <c r="G64" s="256">
        <f t="shared" si="0"/>
        <v>0</v>
      </c>
    </row>
    <row r="65" s="222" customFormat="1" ht="14.25" spans="1:7">
      <c r="A65" s="252" t="s">
        <v>385</v>
      </c>
      <c r="B65" s="253">
        <f t="shared" si="1"/>
        <v>30</v>
      </c>
      <c r="C65" s="254">
        <v>30</v>
      </c>
      <c r="D65" s="254"/>
      <c r="E65" s="252"/>
      <c r="F65" s="256">
        <v>30</v>
      </c>
      <c r="G65" s="256">
        <f t="shared" si="0"/>
        <v>0</v>
      </c>
    </row>
    <row r="66" s="222" customFormat="1" ht="14.25" spans="1:7">
      <c r="A66" s="252" t="s">
        <v>386</v>
      </c>
      <c r="B66" s="253">
        <f t="shared" si="1"/>
        <v>32</v>
      </c>
      <c r="C66" s="254">
        <v>32</v>
      </c>
      <c r="D66" s="254"/>
      <c r="E66" s="252"/>
      <c r="F66" s="256"/>
      <c r="G66" s="256">
        <f t="shared" si="0"/>
        <v>32</v>
      </c>
    </row>
    <row r="67" s="222" customFormat="1" ht="14.25" spans="1:7">
      <c r="A67" s="252" t="s">
        <v>387</v>
      </c>
      <c r="B67" s="253">
        <f t="shared" si="1"/>
        <v>20</v>
      </c>
      <c r="C67" s="254">
        <v>20</v>
      </c>
      <c r="D67" s="254"/>
      <c r="E67" s="252"/>
      <c r="F67" s="256">
        <v>20</v>
      </c>
      <c r="G67" s="256">
        <f t="shared" si="0"/>
        <v>0</v>
      </c>
    </row>
    <row r="68" s="222" customFormat="1" ht="14.25" spans="1:7">
      <c r="A68" s="252" t="s">
        <v>388</v>
      </c>
      <c r="B68" s="253">
        <f t="shared" si="1"/>
        <v>20</v>
      </c>
      <c r="C68" s="254">
        <v>20</v>
      </c>
      <c r="D68" s="254"/>
      <c r="E68" s="252"/>
      <c r="F68" s="256"/>
      <c r="G68" s="256">
        <f t="shared" si="0"/>
        <v>20</v>
      </c>
    </row>
    <row r="69" s="222" customFormat="1" ht="14.25" spans="1:7">
      <c r="A69" s="252" t="s">
        <v>389</v>
      </c>
      <c r="B69" s="253">
        <f t="shared" si="1"/>
        <v>3</v>
      </c>
      <c r="C69" s="254">
        <v>3</v>
      </c>
      <c r="D69" s="254"/>
      <c r="E69" s="252"/>
      <c r="F69" s="256">
        <v>10</v>
      </c>
      <c r="G69" s="256">
        <f t="shared" si="0"/>
        <v>-7</v>
      </c>
    </row>
    <row r="70" s="222" customFormat="1" ht="14.25" spans="1:7">
      <c r="A70" s="252" t="s">
        <v>390</v>
      </c>
      <c r="B70" s="253">
        <f t="shared" si="1"/>
        <v>10</v>
      </c>
      <c r="C70" s="254">
        <v>10</v>
      </c>
      <c r="D70" s="254"/>
      <c r="E70" s="252"/>
      <c r="F70" s="256">
        <v>10</v>
      </c>
      <c r="G70" s="256">
        <f t="shared" si="0"/>
        <v>0</v>
      </c>
    </row>
    <row r="71" s="222" customFormat="1" ht="14.25" spans="1:7">
      <c r="A71" s="252" t="s">
        <v>391</v>
      </c>
      <c r="B71" s="253">
        <f t="shared" si="1"/>
        <v>302</v>
      </c>
      <c r="C71" s="254">
        <v>302</v>
      </c>
      <c r="D71" s="254"/>
      <c r="E71" s="252"/>
      <c r="F71" s="256">
        <v>229</v>
      </c>
      <c r="G71" s="256">
        <f t="shared" ref="G71:G100" si="4">C71-F71</f>
        <v>73</v>
      </c>
    </row>
    <row r="72" s="222" customFormat="1" ht="14.25" spans="1:7">
      <c r="A72" s="252" t="s">
        <v>392</v>
      </c>
      <c r="B72" s="253">
        <f t="shared" ref="B72:B100" si="5">C72+D72</f>
        <v>412</v>
      </c>
      <c r="C72" s="254">
        <v>412</v>
      </c>
      <c r="D72" s="254"/>
      <c r="E72" s="252"/>
      <c r="F72" s="256">
        <v>472</v>
      </c>
      <c r="G72" s="256">
        <f t="shared" si="4"/>
        <v>-60</v>
      </c>
    </row>
    <row r="73" s="221" customFormat="1" ht="14.25" spans="1:7">
      <c r="A73" s="247" t="s">
        <v>393</v>
      </c>
      <c r="B73" s="242">
        <f t="shared" si="5"/>
        <v>7088</v>
      </c>
      <c r="C73" s="248">
        <f>SUM(C74:C82)</f>
        <v>7088</v>
      </c>
      <c r="D73" s="248"/>
      <c r="E73" s="247"/>
      <c r="F73" s="249">
        <f>SUM(F74:F82)</f>
        <v>5077</v>
      </c>
      <c r="G73" s="250">
        <f t="shared" si="4"/>
        <v>2011</v>
      </c>
    </row>
    <row r="74" s="222" customFormat="1" ht="27" spans="1:7">
      <c r="A74" s="166" t="s">
        <v>394</v>
      </c>
      <c r="B74" s="253">
        <f t="shared" si="5"/>
        <v>720</v>
      </c>
      <c r="C74" s="19">
        <v>720</v>
      </c>
      <c r="D74" s="19"/>
      <c r="E74" s="166"/>
      <c r="F74" s="256">
        <v>2000</v>
      </c>
      <c r="G74" s="256">
        <f t="shared" si="4"/>
        <v>-1280</v>
      </c>
    </row>
    <row r="75" s="222" customFormat="1" ht="27" spans="1:7">
      <c r="A75" s="166" t="s">
        <v>395</v>
      </c>
      <c r="B75" s="253">
        <f t="shared" si="5"/>
        <v>1726</v>
      </c>
      <c r="C75" s="19">
        <v>1726</v>
      </c>
      <c r="D75" s="19"/>
      <c r="E75" s="166"/>
      <c r="F75" s="256">
        <v>932</v>
      </c>
      <c r="G75" s="256">
        <f t="shared" si="4"/>
        <v>794</v>
      </c>
    </row>
    <row r="76" s="222" customFormat="1" ht="14.25" spans="1:7">
      <c r="A76" s="166" t="s">
        <v>396</v>
      </c>
      <c r="B76" s="253">
        <f t="shared" si="5"/>
        <v>220</v>
      </c>
      <c r="C76" s="19">
        <v>220</v>
      </c>
      <c r="D76" s="19"/>
      <c r="E76" s="166"/>
      <c r="F76" s="256">
        <v>280</v>
      </c>
      <c r="G76" s="256">
        <f t="shared" si="4"/>
        <v>-60</v>
      </c>
    </row>
    <row r="77" s="222" customFormat="1" ht="14.25" spans="1:7">
      <c r="A77" s="166" t="s">
        <v>397</v>
      </c>
      <c r="B77" s="253">
        <f t="shared" si="5"/>
        <v>376</v>
      </c>
      <c r="C77" s="19">
        <f>168+208</f>
        <v>376</v>
      </c>
      <c r="D77" s="19"/>
      <c r="E77" s="166"/>
      <c r="F77" s="256">
        <v>268</v>
      </c>
      <c r="G77" s="256">
        <f t="shared" si="4"/>
        <v>108</v>
      </c>
    </row>
    <row r="78" s="222" customFormat="1" ht="14.25" spans="1:7">
      <c r="A78" s="166" t="s">
        <v>398</v>
      </c>
      <c r="B78" s="253">
        <f t="shared" si="5"/>
        <v>362</v>
      </c>
      <c r="C78" s="19">
        <f>200+162</f>
        <v>362</v>
      </c>
      <c r="D78" s="19"/>
      <c r="E78" s="166"/>
      <c r="F78" s="256">
        <v>204</v>
      </c>
      <c r="G78" s="256">
        <f t="shared" si="4"/>
        <v>158</v>
      </c>
    </row>
    <row r="79" s="222" customFormat="1" ht="14.25" spans="1:7">
      <c r="A79" s="166" t="s">
        <v>399</v>
      </c>
      <c r="B79" s="253">
        <f t="shared" si="5"/>
        <v>180</v>
      </c>
      <c r="C79" s="19">
        <v>180</v>
      </c>
      <c r="D79" s="19"/>
      <c r="E79" s="166"/>
      <c r="F79" s="256">
        <v>180</v>
      </c>
      <c r="G79" s="256">
        <f t="shared" si="4"/>
        <v>0</v>
      </c>
    </row>
    <row r="80" s="222" customFormat="1" ht="14.25" spans="1:7">
      <c r="A80" s="166" t="s">
        <v>400</v>
      </c>
      <c r="B80" s="253">
        <f t="shared" si="5"/>
        <v>161</v>
      </c>
      <c r="C80" s="19">
        <f>78+83</f>
        <v>161</v>
      </c>
      <c r="D80" s="19"/>
      <c r="E80" s="166"/>
      <c r="F80" s="256">
        <v>178</v>
      </c>
      <c r="G80" s="256">
        <f t="shared" si="4"/>
        <v>-17</v>
      </c>
    </row>
    <row r="81" s="222" customFormat="1" ht="14.25" spans="1:7">
      <c r="A81" s="166" t="s">
        <v>401</v>
      </c>
      <c r="B81" s="253">
        <f t="shared" si="5"/>
        <v>35</v>
      </c>
      <c r="C81" s="19">
        <v>35</v>
      </c>
      <c r="D81" s="19"/>
      <c r="E81" s="166"/>
      <c r="F81" s="256">
        <v>35</v>
      </c>
      <c r="G81" s="256">
        <f t="shared" si="4"/>
        <v>0</v>
      </c>
    </row>
    <row r="82" s="222" customFormat="1" ht="14.25" spans="1:7">
      <c r="A82" s="166" t="s">
        <v>402</v>
      </c>
      <c r="B82" s="253">
        <f t="shared" si="5"/>
        <v>3308</v>
      </c>
      <c r="C82" s="19">
        <v>3308</v>
      </c>
      <c r="D82" s="19"/>
      <c r="E82" s="166"/>
      <c r="F82" s="256">
        <v>1000</v>
      </c>
      <c r="G82" s="256">
        <f t="shared" si="4"/>
        <v>2308</v>
      </c>
    </row>
    <row r="83" s="221" customFormat="1" ht="14.25" spans="1:7">
      <c r="A83" s="247" t="s">
        <v>403</v>
      </c>
      <c r="B83" s="242">
        <f t="shared" si="5"/>
        <v>18762</v>
      </c>
      <c r="C83" s="248">
        <f>SUM(C84:C88)</f>
        <v>18762</v>
      </c>
      <c r="D83" s="248"/>
      <c r="E83" s="247"/>
      <c r="F83" s="249">
        <f>SUM(F84:F88)</f>
        <v>14126</v>
      </c>
      <c r="G83" s="250">
        <f t="shared" si="4"/>
        <v>4636</v>
      </c>
    </row>
    <row r="84" s="222" customFormat="1" ht="14.25" spans="1:7">
      <c r="A84" s="252" t="s">
        <v>404</v>
      </c>
      <c r="B84" s="253">
        <f t="shared" si="5"/>
        <v>7313</v>
      </c>
      <c r="C84" s="254">
        <v>7313</v>
      </c>
      <c r="D84" s="254"/>
      <c r="E84" s="252"/>
      <c r="F84" s="256">
        <v>9245</v>
      </c>
      <c r="G84" s="256">
        <f t="shared" si="4"/>
        <v>-1932</v>
      </c>
    </row>
    <row r="85" s="222" customFormat="1" ht="14.25" spans="1:7">
      <c r="A85" s="252" t="s">
        <v>405</v>
      </c>
      <c r="B85" s="253">
        <f t="shared" si="5"/>
        <v>2358</v>
      </c>
      <c r="C85" s="254">
        <v>2358</v>
      </c>
      <c r="D85" s="254"/>
      <c r="E85" s="252"/>
      <c r="F85" s="256">
        <v>2358</v>
      </c>
      <c r="G85" s="256">
        <f t="shared" si="4"/>
        <v>0</v>
      </c>
    </row>
    <row r="86" s="222" customFormat="1" ht="14.25" spans="1:7">
      <c r="A86" s="252" t="s">
        <v>406</v>
      </c>
      <c r="B86" s="253">
        <f t="shared" si="5"/>
        <v>1908</v>
      </c>
      <c r="C86" s="19">
        <v>1908</v>
      </c>
      <c r="D86" s="19"/>
      <c r="E86" s="166"/>
      <c r="F86" s="256">
        <v>2067</v>
      </c>
      <c r="G86" s="256">
        <f t="shared" si="4"/>
        <v>-159</v>
      </c>
    </row>
    <row r="87" s="222" customFormat="1" ht="14.25" spans="1:7">
      <c r="A87" s="252" t="s">
        <v>407</v>
      </c>
      <c r="B87" s="253">
        <f t="shared" si="5"/>
        <v>394</v>
      </c>
      <c r="C87" s="19">
        <v>394</v>
      </c>
      <c r="D87" s="19"/>
      <c r="E87" s="166"/>
      <c r="F87" s="256">
        <v>381</v>
      </c>
      <c r="G87" s="256">
        <f t="shared" si="4"/>
        <v>13</v>
      </c>
    </row>
    <row r="88" s="222" customFormat="1" ht="14.25" spans="1:7">
      <c r="A88" s="252" t="s">
        <v>408</v>
      </c>
      <c r="B88" s="253">
        <f t="shared" si="5"/>
        <v>6789</v>
      </c>
      <c r="C88" s="19">
        <v>6789</v>
      </c>
      <c r="D88" s="19"/>
      <c r="E88" s="166"/>
      <c r="F88" s="256">
        <v>75</v>
      </c>
      <c r="G88" s="256">
        <f t="shared" si="4"/>
        <v>6714</v>
      </c>
    </row>
    <row r="89" s="221" customFormat="1" ht="14.25" spans="1:7">
      <c r="A89" s="247" t="s">
        <v>409</v>
      </c>
      <c r="B89" s="242">
        <f t="shared" si="5"/>
        <v>9161</v>
      </c>
      <c r="C89" s="248">
        <f t="shared" ref="C89:F89" si="6">SUM(C90:C93)</f>
        <v>8861</v>
      </c>
      <c r="D89" s="248">
        <f t="shared" si="6"/>
        <v>300</v>
      </c>
      <c r="E89" s="247"/>
      <c r="F89" s="249">
        <f t="shared" si="6"/>
        <v>9391</v>
      </c>
      <c r="G89" s="250">
        <f t="shared" si="4"/>
        <v>-530</v>
      </c>
    </row>
    <row r="90" s="222" customFormat="1" ht="14.25" spans="1:7">
      <c r="A90" s="252" t="s">
        <v>410</v>
      </c>
      <c r="B90" s="253">
        <f t="shared" si="5"/>
        <v>3300</v>
      </c>
      <c r="C90" s="254">
        <v>3000</v>
      </c>
      <c r="D90" s="254">
        <v>300</v>
      </c>
      <c r="E90" s="252"/>
      <c r="F90" s="256">
        <v>3800</v>
      </c>
      <c r="G90" s="256">
        <f t="shared" si="4"/>
        <v>-800</v>
      </c>
    </row>
    <row r="91" s="222" customFormat="1" ht="42" spans="1:7">
      <c r="A91" s="252" t="s">
        <v>411</v>
      </c>
      <c r="B91" s="253">
        <f t="shared" si="5"/>
        <v>1300</v>
      </c>
      <c r="C91" s="254">
        <v>1300</v>
      </c>
      <c r="D91" s="254"/>
      <c r="E91" s="262" t="s">
        <v>412</v>
      </c>
      <c r="F91" s="256">
        <v>1300</v>
      </c>
      <c r="G91" s="256">
        <f t="shared" si="4"/>
        <v>0</v>
      </c>
    </row>
    <row r="92" s="222" customFormat="1" ht="52.5" spans="1:7">
      <c r="A92" s="252" t="s">
        <v>413</v>
      </c>
      <c r="B92" s="253">
        <f t="shared" si="5"/>
        <v>770</v>
      </c>
      <c r="C92" s="254">
        <v>770</v>
      </c>
      <c r="D92" s="254"/>
      <c r="E92" s="262" t="s">
        <v>414</v>
      </c>
      <c r="F92" s="256">
        <v>770</v>
      </c>
      <c r="G92" s="256">
        <f t="shared" si="4"/>
        <v>0</v>
      </c>
    </row>
    <row r="93" s="222" customFormat="1" ht="14.25" spans="1:7">
      <c r="A93" s="252" t="s">
        <v>415</v>
      </c>
      <c r="B93" s="253">
        <f t="shared" si="5"/>
        <v>3791</v>
      </c>
      <c r="C93" s="254">
        <f>SUM(C94:C99)</f>
        <v>3791</v>
      </c>
      <c r="D93" s="254"/>
      <c r="E93" s="252"/>
      <c r="F93" s="259">
        <f>SUM(F94:F99)</f>
        <v>3521</v>
      </c>
      <c r="G93" s="256">
        <f t="shared" si="4"/>
        <v>270</v>
      </c>
    </row>
    <row r="94" s="222" customFormat="1" ht="14.25" spans="1:7">
      <c r="A94" s="252" t="s">
        <v>416</v>
      </c>
      <c r="B94" s="253">
        <f t="shared" si="5"/>
        <v>1750</v>
      </c>
      <c r="C94" s="254">
        <v>1750</v>
      </c>
      <c r="D94" s="254"/>
      <c r="E94" s="252"/>
      <c r="F94" s="256">
        <v>1600</v>
      </c>
      <c r="G94" s="256">
        <f t="shared" si="4"/>
        <v>150</v>
      </c>
    </row>
    <row r="95" s="222" customFormat="1" ht="14.25" spans="1:7">
      <c r="A95" s="252" t="s">
        <v>417</v>
      </c>
      <c r="B95" s="253">
        <f t="shared" si="5"/>
        <v>1500</v>
      </c>
      <c r="C95" s="254">
        <v>1500</v>
      </c>
      <c r="D95" s="254"/>
      <c r="E95" s="252"/>
      <c r="F95" s="256">
        <v>1500</v>
      </c>
      <c r="G95" s="256">
        <f t="shared" si="4"/>
        <v>0</v>
      </c>
    </row>
    <row r="96" s="222" customFormat="1" ht="14.25" spans="1:7">
      <c r="A96" s="252" t="s">
        <v>418</v>
      </c>
      <c r="B96" s="253">
        <f t="shared" si="5"/>
        <v>300</v>
      </c>
      <c r="C96" s="254">
        <v>300</v>
      </c>
      <c r="D96" s="254"/>
      <c r="E96" s="252"/>
      <c r="F96" s="256">
        <v>200</v>
      </c>
      <c r="G96" s="256">
        <f t="shared" si="4"/>
        <v>100</v>
      </c>
    </row>
    <row r="97" s="222" customFormat="1" ht="14.25" spans="1:7">
      <c r="A97" s="252" t="s">
        <v>419</v>
      </c>
      <c r="B97" s="253">
        <f t="shared" si="5"/>
        <v>100</v>
      </c>
      <c r="C97" s="254">
        <v>100</v>
      </c>
      <c r="D97" s="254"/>
      <c r="E97" s="252"/>
      <c r="F97" s="256">
        <v>80</v>
      </c>
      <c r="G97" s="256">
        <f t="shared" si="4"/>
        <v>20</v>
      </c>
    </row>
    <row r="98" s="222" customFormat="1" ht="14.25" spans="1:7">
      <c r="A98" s="252" t="s">
        <v>420</v>
      </c>
      <c r="B98" s="253">
        <f t="shared" si="5"/>
        <v>81</v>
      </c>
      <c r="C98" s="254">
        <v>81</v>
      </c>
      <c r="D98" s="254"/>
      <c r="E98" s="252"/>
      <c r="F98" s="256">
        <v>81</v>
      </c>
      <c r="G98" s="256">
        <f t="shared" si="4"/>
        <v>0</v>
      </c>
    </row>
    <row r="99" s="222" customFormat="1" ht="14.25" spans="1:7">
      <c r="A99" s="252" t="s">
        <v>421</v>
      </c>
      <c r="B99" s="253">
        <f t="shared" si="5"/>
        <v>60</v>
      </c>
      <c r="C99" s="254">
        <v>60</v>
      </c>
      <c r="D99" s="254"/>
      <c r="E99" s="252"/>
      <c r="F99" s="256">
        <v>60</v>
      </c>
      <c r="G99" s="256">
        <f t="shared" si="4"/>
        <v>0</v>
      </c>
    </row>
    <row r="100" s="221" customFormat="1" ht="14.25" spans="1:7">
      <c r="A100" s="247" t="s">
        <v>422</v>
      </c>
      <c r="B100" s="242">
        <f t="shared" si="5"/>
        <v>80000</v>
      </c>
      <c r="C100" s="248">
        <v>80000</v>
      </c>
      <c r="D100" s="248"/>
      <c r="E100" s="247"/>
      <c r="F100" s="250">
        <v>96633</v>
      </c>
      <c r="G100" s="250">
        <f t="shared" si="4"/>
        <v>-16633</v>
      </c>
    </row>
  </sheetData>
  <autoFilter ref="A1:E100">
    <extLst/>
  </autoFilter>
  <mergeCells count="6">
    <mergeCell ref="A2:E2"/>
    <mergeCell ref="B4:E4"/>
    <mergeCell ref="C5:D5"/>
    <mergeCell ref="A5:A6"/>
    <mergeCell ref="B5:B6"/>
    <mergeCell ref="E5:E6"/>
  </mergeCells>
  <printOptions horizontalCentered="1"/>
  <pageMargins left="0.15748031496063" right="0" top="0.275590551181102" bottom="0.236220472440945" header="0.236220472440945" footer="0.15748031496063"/>
  <pageSetup paperSize="9" orientation="portrait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5"/>
  </sheetPr>
  <dimension ref="A1:E29"/>
  <sheetViews>
    <sheetView showZeros="0" workbookViewId="0">
      <selection activeCell="A2" sqref="A2:E2"/>
    </sheetView>
  </sheetViews>
  <sheetFormatPr defaultColWidth="9" defaultRowHeight="14.25" outlineLevelCol="4"/>
  <cols>
    <col min="1" max="1" width="36.125" style="5" customWidth="1"/>
    <col min="2" max="3" width="11" style="6" customWidth="1"/>
    <col min="4" max="4" width="8.75" style="6" customWidth="1"/>
    <col min="5" max="5" width="14.75" style="7" customWidth="1"/>
    <col min="6" max="16384" width="9" style="7"/>
  </cols>
  <sheetData>
    <row r="1" spans="1:5">
      <c r="A1" s="8" t="s">
        <v>423</v>
      </c>
      <c r="E1" s="157"/>
    </row>
    <row r="2" ht="40.5" customHeight="1" spans="1:5">
      <c r="A2" s="178" t="s">
        <v>424</v>
      </c>
      <c r="B2" s="178"/>
      <c r="C2" s="178"/>
      <c r="D2" s="178"/>
      <c r="E2" s="178"/>
    </row>
    <row r="3" s="1" customFormat="1" ht="21.95" customHeight="1" spans="1:5">
      <c r="A3" s="159"/>
      <c r="B3" s="208" t="s">
        <v>1</v>
      </c>
      <c r="C3" s="208"/>
      <c r="D3" s="208"/>
      <c r="E3" s="208"/>
    </row>
    <row r="4" s="2" customFormat="1" ht="25.5" customHeight="1" spans="1:5">
      <c r="A4" s="209" t="s">
        <v>266</v>
      </c>
      <c r="B4" s="210" t="s">
        <v>17</v>
      </c>
      <c r="C4" s="211" t="s">
        <v>132</v>
      </c>
      <c r="D4" s="212"/>
      <c r="E4" s="209" t="s">
        <v>87</v>
      </c>
    </row>
    <row r="5" s="2" customFormat="1" ht="25.5" customHeight="1" spans="1:5">
      <c r="A5" s="213"/>
      <c r="B5" s="214"/>
      <c r="C5" s="162" t="s">
        <v>133</v>
      </c>
      <c r="D5" s="162" t="s">
        <v>134</v>
      </c>
      <c r="E5" s="213"/>
    </row>
    <row r="6" s="2" customFormat="1" ht="25.5" customHeight="1" spans="1:5">
      <c r="A6" s="161" t="s">
        <v>94</v>
      </c>
      <c r="B6" s="179">
        <f>SUM(C6:D6)</f>
        <v>19599</v>
      </c>
      <c r="C6" s="183">
        <v>18874</v>
      </c>
      <c r="D6" s="183">
        <v>725</v>
      </c>
      <c r="E6" s="163"/>
    </row>
    <row r="7" s="2" customFormat="1" ht="25.5" customHeight="1" spans="1:5">
      <c r="A7" s="161" t="s">
        <v>425</v>
      </c>
      <c r="B7" s="179">
        <f>B8+B9+B10+B11+B12+B16+B17-B18-B22</f>
        <v>309876</v>
      </c>
      <c r="C7" s="183">
        <f t="shared" ref="C7:D7" si="0">C8+C9+C10+C11+C12+C16+C17-C18-C22</f>
        <v>294176</v>
      </c>
      <c r="D7" s="183">
        <f t="shared" si="0"/>
        <v>15700</v>
      </c>
      <c r="E7" s="163"/>
    </row>
    <row r="8" s="1" customFormat="1" ht="25.5" customHeight="1" spans="1:5">
      <c r="A8" s="215" t="s">
        <v>426</v>
      </c>
      <c r="B8" s="179">
        <v>83430</v>
      </c>
      <c r="C8" s="183">
        <f>83430-1050</f>
        <v>82380</v>
      </c>
      <c r="D8" s="183">
        <v>1050</v>
      </c>
      <c r="E8" s="20" t="s">
        <v>427</v>
      </c>
    </row>
    <row r="9" s="1" customFormat="1" ht="25.5" customHeight="1" spans="1:5">
      <c r="A9" s="215" t="s">
        <v>428</v>
      </c>
      <c r="B9" s="179">
        <v>60000</v>
      </c>
      <c r="C9" s="183">
        <v>60000</v>
      </c>
      <c r="D9" s="183">
        <v>15700</v>
      </c>
      <c r="E9" s="20"/>
    </row>
    <row r="10" s="1" customFormat="1" ht="25.5" customHeight="1" spans="1:5">
      <c r="A10" s="215" t="s">
        <v>429</v>
      </c>
      <c r="B10" s="179">
        <v>80000</v>
      </c>
      <c r="C10" s="183">
        <v>80000</v>
      </c>
      <c r="D10" s="183"/>
      <c r="E10" s="216"/>
    </row>
    <row r="11" s="1" customFormat="1" ht="25.5" customHeight="1" spans="1:5">
      <c r="A11" s="215" t="s">
        <v>430</v>
      </c>
      <c r="B11" s="179"/>
      <c r="C11" s="183"/>
      <c r="D11" s="183"/>
      <c r="E11" s="216"/>
    </row>
    <row r="12" s="1" customFormat="1" ht="25.5" customHeight="1" spans="1:5">
      <c r="A12" s="215" t="s">
        <v>431</v>
      </c>
      <c r="B12" s="179">
        <f>SUM(B13:B15)</f>
        <v>112088</v>
      </c>
      <c r="C12" s="183">
        <f>SUM(C13:C15)</f>
        <v>112088</v>
      </c>
      <c r="D12" s="183"/>
      <c r="E12" s="217"/>
    </row>
    <row r="13" s="1" customFormat="1" ht="25.5" customHeight="1" spans="1:5">
      <c r="A13" s="189" t="s">
        <v>432</v>
      </c>
      <c r="B13" s="183">
        <v>108000</v>
      </c>
      <c r="C13" s="183">
        <v>108000</v>
      </c>
      <c r="D13" s="183"/>
      <c r="E13" s="217"/>
    </row>
    <row r="14" s="1" customFormat="1" ht="25.5" customHeight="1" spans="1:5">
      <c r="A14" s="189" t="s">
        <v>433</v>
      </c>
      <c r="B14" s="183">
        <v>760</v>
      </c>
      <c r="C14" s="183">
        <v>760</v>
      </c>
      <c r="D14" s="183"/>
      <c r="E14" s="217"/>
    </row>
    <row r="15" s="1" customFormat="1" ht="25.5" customHeight="1" spans="1:5">
      <c r="A15" s="189" t="s">
        <v>434</v>
      </c>
      <c r="B15" s="183">
        <v>3328</v>
      </c>
      <c r="C15" s="183">
        <v>3328</v>
      </c>
      <c r="D15" s="183"/>
      <c r="E15" s="217"/>
    </row>
    <row r="16" s="1" customFormat="1" ht="25.5" customHeight="1" spans="1:5">
      <c r="A16" s="215" t="s">
        <v>435</v>
      </c>
      <c r="B16" s="183"/>
      <c r="C16" s="183">
        <v>1050</v>
      </c>
      <c r="D16" s="183"/>
      <c r="E16" s="217"/>
    </row>
    <row r="17" s="1" customFormat="1" ht="25.5" customHeight="1" spans="1:5">
      <c r="A17" s="215" t="s">
        <v>436</v>
      </c>
      <c r="B17" s="179"/>
      <c r="C17" s="183"/>
      <c r="D17" s="183"/>
      <c r="E17" s="218"/>
    </row>
    <row r="18" s="1" customFormat="1" ht="25.5" customHeight="1" spans="1:5">
      <c r="A18" s="181" t="s">
        <v>437</v>
      </c>
      <c r="B18" s="179">
        <f>SUM(B19:B21)</f>
        <v>6849</v>
      </c>
      <c r="C18" s="183">
        <f t="shared" ref="C18:D18" si="1">SUM(C19:C21)</f>
        <v>22549</v>
      </c>
      <c r="D18" s="183">
        <f t="shared" si="1"/>
        <v>1050</v>
      </c>
      <c r="E18" s="25"/>
    </row>
    <row r="19" s="1" customFormat="1" ht="25.5" customHeight="1" spans="1:5">
      <c r="A19" s="26" t="s">
        <v>438</v>
      </c>
      <c r="B19" s="27">
        <f>[1]一般预算收入财力表!B20</f>
        <v>4932</v>
      </c>
      <c r="C19" s="27">
        <v>4932</v>
      </c>
      <c r="D19" s="27">
        <v>1050</v>
      </c>
      <c r="E19" s="25"/>
    </row>
    <row r="20" s="1" customFormat="1" ht="25.5" customHeight="1" spans="1:5">
      <c r="A20" s="26" t="s">
        <v>439</v>
      </c>
      <c r="B20" s="27">
        <v>1917</v>
      </c>
      <c r="C20" s="27">
        <v>1917</v>
      </c>
      <c r="D20" s="27"/>
      <c r="E20" s="25"/>
    </row>
    <row r="21" s="1" customFormat="1" ht="25.5" customHeight="1" spans="1:5">
      <c r="A21" s="26" t="s">
        <v>440</v>
      </c>
      <c r="B21" s="27"/>
      <c r="C21" s="27">
        <v>15700</v>
      </c>
      <c r="D21" s="27"/>
      <c r="E21" s="25"/>
    </row>
    <row r="22" s="1" customFormat="1" ht="36.75" customHeight="1" spans="1:5">
      <c r="A22" s="181" t="s">
        <v>441</v>
      </c>
      <c r="B22" s="28">
        <v>18793</v>
      </c>
      <c r="C22" s="27">
        <v>18793</v>
      </c>
      <c r="D22" s="27"/>
      <c r="E22" s="20" t="s">
        <v>287</v>
      </c>
    </row>
    <row r="23" s="3" customFormat="1" ht="25.5" customHeight="1" spans="1:5">
      <c r="A23" s="219" t="s">
        <v>442</v>
      </c>
      <c r="B23" s="179">
        <f>SUM(B24:B26)</f>
        <v>309876</v>
      </c>
      <c r="C23" s="183">
        <f t="shared" ref="C23:D23" si="2">SUM(C24:C26)</f>
        <v>294176</v>
      </c>
      <c r="D23" s="183">
        <f t="shared" si="2"/>
        <v>15700</v>
      </c>
      <c r="E23" s="217"/>
    </row>
    <row r="24" ht="25.5" customHeight="1" spans="1:5">
      <c r="A24" s="203" t="s">
        <v>443</v>
      </c>
      <c r="B24" s="183">
        <f>SUM(C24:D24)</f>
        <v>229876</v>
      </c>
      <c r="C24" s="183">
        <v>214176</v>
      </c>
      <c r="D24" s="183">
        <v>15700</v>
      </c>
      <c r="E24" s="20"/>
    </row>
    <row r="25" ht="27" spans="1:5">
      <c r="A25" s="203" t="s">
        <v>444</v>
      </c>
      <c r="B25" s="183">
        <v>80000</v>
      </c>
      <c r="C25" s="183">
        <v>80000</v>
      </c>
      <c r="D25" s="183"/>
      <c r="E25" s="20"/>
    </row>
    <row r="26" ht="25.5" customHeight="1" spans="1:5">
      <c r="A26" s="203" t="s">
        <v>445</v>
      </c>
      <c r="B26" s="183"/>
      <c r="C26" s="183"/>
      <c r="D26" s="183"/>
      <c r="E26" s="20"/>
    </row>
    <row r="27" ht="25.5" customHeight="1" spans="1:5">
      <c r="A27" s="15" t="s">
        <v>446</v>
      </c>
      <c r="B27" s="33">
        <f>B6+B7-B23</f>
        <v>19599</v>
      </c>
      <c r="C27" s="173">
        <f t="shared" ref="C27:D27" si="3">C6+C7-C23</f>
        <v>18874</v>
      </c>
      <c r="D27" s="173">
        <f t="shared" si="3"/>
        <v>725</v>
      </c>
      <c r="E27" s="34"/>
    </row>
    <row r="29" ht="12.95" customHeight="1"/>
  </sheetData>
  <mergeCells count="6">
    <mergeCell ref="A2:E2"/>
    <mergeCell ref="B3:E3"/>
    <mergeCell ref="C4:D4"/>
    <mergeCell ref="A4:A5"/>
    <mergeCell ref="B4:B5"/>
    <mergeCell ref="E4:E5"/>
  </mergeCells>
  <printOptions horizontalCentered="1"/>
  <pageMargins left="0.17" right="0.17" top="0.748031496062992" bottom="0.748031496062992" header="0.31496062992126" footer="0.31496062992126"/>
  <pageSetup paperSize="9" orientation="portrait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5"/>
  </sheetPr>
  <dimension ref="A1:AF41"/>
  <sheetViews>
    <sheetView workbookViewId="0">
      <selection activeCell="G18" sqref="G18"/>
    </sheetView>
  </sheetViews>
  <sheetFormatPr defaultColWidth="9" defaultRowHeight="14.25"/>
  <cols>
    <col min="1" max="1" width="38.875" style="5" customWidth="1"/>
    <col min="2" max="2" width="11.5" style="197" customWidth="1"/>
    <col min="3" max="3" width="31.875" style="7" customWidth="1"/>
    <col min="4" max="16384" width="9" style="7"/>
  </cols>
  <sheetData>
    <row r="1" s="3" customFormat="1" ht="15" customHeight="1" spans="1:3">
      <c r="A1" s="8" t="s">
        <v>447</v>
      </c>
      <c r="B1" s="198"/>
      <c r="C1" s="157"/>
    </row>
    <row r="2" s="1" customFormat="1" ht="18" customHeight="1" spans="1:3">
      <c r="A2" s="178" t="s">
        <v>448</v>
      </c>
      <c r="B2" s="178"/>
      <c r="C2" s="178"/>
    </row>
    <row r="3" s="1" customFormat="1" ht="13.5" customHeight="1" spans="1:3">
      <c r="A3" s="159"/>
      <c r="B3" s="159"/>
      <c r="C3" s="160" t="s">
        <v>1</v>
      </c>
    </row>
    <row r="4" s="1" customFormat="1" customHeight="1" spans="1:3">
      <c r="A4" s="163" t="s">
        <v>266</v>
      </c>
      <c r="B4" s="199" t="s">
        <v>52</v>
      </c>
      <c r="C4" s="163" t="s">
        <v>87</v>
      </c>
    </row>
    <row r="5" s="1" customFormat="1" customHeight="1" spans="1:3">
      <c r="A5" s="181" t="s">
        <v>449</v>
      </c>
      <c r="B5" s="200">
        <f>SUM(B6,B13:B18)</f>
        <v>156418</v>
      </c>
      <c r="C5" s="180"/>
    </row>
    <row r="6" s="1" customFormat="1" customHeight="1" spans="1:3">
      <c r="A6" s="182" t="s">
        <v>450</v>
      </c>
      <c r="B6" s="200">
        <f>SUM(B7,B12)</f>
        <v>154426</v>
      </c>
      <c r="C6" s="180"/>
    </row>
    <row r="7" s="1" customFormat="1" customHeight="1" spans="1:3">
      <c r="A7" s="182" t="s">
        <v>451</v>
      </c>
      <c r="B7" s="201">
        <f>SUM(B8:B9)</f>
        <v>147426</v>
      </c>
      <c r="C7" s="184"/>
    </row>
    <row r="8" s="1" customFormat="1" customHeight="1" spans="1:3">
      <c r="A8" s="182" t="s">
        <v>452</v>
      </c>
      <c r="B8" s="201">
        <v>5000</v>
      </c>
      <c r="C8" s="184"/>
    </row>
    <row r="9" spans="1:32">
      <c r="A9" s="182" t="s">
        <v>453</v>
      </c>
      <c r="B9" s="201">
        <f>SUM(B10:B11)</f>
        <v>142426</v>
      </c>
      <c r="C9" s="184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</row>
    <row r="10" ht="45" spans="1:32">
      <c r="A10" s="182" t="s">
        <v>454</v>
      </c>
      <c r="B10" s="201">
        <v>138955</v>
      </c>
      <c r="C10" s="184" t="s">
        <v>455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</row>
    <row r="11" spans="1:32">
      <c r="A11" s="182" t="s">
        <v>456</v>
      </c>
      <c r="B11" s="201">
        <v>3471</v>
      </c>
      <c r="C11" s="184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</row>
    <row r="12" customHeight="1" spans="1:32">
      <c r="A12" s="182" t="s">
        <v>457</v>
      </c>
      <c r="B12" s="201">
        <v>7000</v>
      </c>
      <c r="C12" s="184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</row>
    <row r="13" customHeight="1" spans="1:32">
      <c r="A13" s="182" t="s">
        <v>458</v>
      </c>
      <c r="B13" s="201">
        <v>1000</v>
      </c>
      <c r="C13" s="184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</row>
    <row r="14" customHeight="1" spans="1:32">
      <c r="A14" s="182" t="s">
        <v>459</v>
      </c>
      <c r="B14" s="201">
        <v>800</v>
      </c>
      <c r="C14" s="184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</row>
    <row r="15" customHeight="1" spans="1:32">
      <c r="A15" s="182" t="s">
        <v>460</v>
      </c>
      <c r="B15" s="201">
        <v>160</v>
      </c>
      <c r="C15" s="184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</row>
    <row r="16" customHeight="1" spans="1:32">
      <c r="A16" s="182" t="s">
        <v>461</v>
      </c>
      <c r="B16" s="201">
        <v>32</v>
      </c>
      <c r="C16" s="184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</row>
    <row r="17" customHeight="1" spans="1:32">
      <c r="A17" s="182" t="s">
        <v>462</v>
      </c>
      <c r="B17" s="201"/>
      <c r="C17" s="184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</row>
    <row r="18" customHeight="1" spans="1:32">
      <c r="A18" s="182" t="s">
        <v>463</v>
      </c>
      <c r="B18" s="201"/>
      <c r="C18" s="184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</row>
    <row r="19" customHeight="1" spans="1:32">
      <c r="A19" s="188" t="s">
        <v>464</v>
      </c>
      <c r="B19" s="200">
        <f>SUM(B20,B26,B35,B36,B37,B38,B39)</f>
        <v>47935</v>
      </c>
      <c r="C19" s="186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</row>
    <row r="20" customHeight="1" spans="1:32">
      <c r="A20" s="182" t="s">
        <v>465</v>
      </c>
      <c r="B20" s="201">
        <f>SUM(B21:B25)</f>
        <v>30556</v>
      </c>
      <c r="C20" s="185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</row>
    <row r="21" ht="22.5" spans="1:32">
      <c r="A21" s="202" t="s">
        <v>466</v>
      </c>
      <c r="B21" s="201">
        <v>15000</v>
      </c>
      <c r="C21" s="184" t="s">
        <v>467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</row>
    <row r="22" customHeight="1" spans="1:32">
      <c r="A22" s="202" t="s">
        <v>468</v>
      </c>
      <c r="B22" s="201">
        <v>10000</v>
      </c>
      <c r="C22" s="185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</row>
    <row r="23" s="175" customFormat="1" customHeight="1" spans="1:32">
      <c r="A23" s="203" t="s">
        <v>469</v>
      </c>
      <c r="B23" s="204">
        <v>3756</v>
      </c>
      <c r="C23" s="205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</row>
    <row r="24" s="175" customFormat="1" ht="30" customHeight="1" spans="1:32">
      <c r="A24" s="203" t="s">
        <v>470</v>
      </c>
      <c r="B24" s="201">
        <f>500+500+200</f>
        <v>1200</v>
      </c>
      <c r="C24" s="184" t="s">
        <v>471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</row>
    <row r="25" s="175" customFormat="1" customHeight="1" spans="1:32">
      <c r="A25" s="203" t="s">
        <v>472</v>
      </c>
      <c r="B25" s="206">
        <v>600</v>
      </c>
      <c r="C25" s="184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</row>
    <row r="26" s="175" customFormat="1" ht="27" spans="1:32">
      <c r="A26" s="182" t="s">
        <v>473</v>
      </c>
      <c r="B26" s="201">
        <f>SUM(B27:B34)</f>
        <v>16187</v>
      </c>
      <c r="C26" s="205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</row>
    <row r="27" s="175" customFormat="1" customHeight="1" spans="1:32">
      <c r="A27" s="202" t="s">
        <v>474</v>
      </c>
      <c r="B27" s="201">
        <v>7470</v>
      </c>
      <c r="C27" s="205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</row>
    <row r="28" s="175" customFormat="1" ht="56.25" spans="1:32">
      <c r="A28" s="202" t="s">
        <v>475</v>
      </c>
      <c r="B28" s="201">
        <v>5605</v>
      </c>
      <c r="C28" s="190" t="s">
        <v>476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</row>
    <row r="29" s="175" customFormat="1" customHeight="1" spans="1:32">
      <c r="A29" s="202" t="s">
        <v>477</v>
      </c>
      <c r="B29" s="204">
        <v>1219</v>
      </c>
      <c r="C29" s="205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</row>
    <row r="30" s="175" customFormat="1" ht="27" spans="1:32">
      <c r="A30" s="202" t="s">
        <v>478</v>
      </c>
      <c r="B30" s="204">
        <v>1000</v>
      </c>
      <c r="C30" s="205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</row>
    <row r="31" s="175" customFormat="1" customHeight="1" spans="1:32">
      <c r="A31" s="202" t="s">
        <v>479</v>
      </c>
      <c r="B31" s="204">
        <v>610</v>
      </c>
      <c r="C31" s="205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</row>
    <row r="32" s="175" customFormat="1" customHeight="1" spans="1:32">
      <c r="A32" s="202" t="s">
        <v>480</v>
      </c>
      <c r="B32" s="204">
        <v>200</v>
      </c>
      <c r="C32" s="205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</row>
    <row r="33" s="175" customFormat="1" customHeight="1" spans="1:32">
      <c r="A33" s="202" t="s">
        <v>481</v>
      </c>
      <c r="B33" s="204">
        <v>80</v>
      </c>
      <c r="C33" s="205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</row>
    <row r="34" s="175" customFormat="1" customHeight="1" spans="1:32">
      <c r="A34" s="202" t="s">
        <v>482</v>
      </c>
      <c r="B34" s="204">
        <v>3</v>
      </c>
      <c r="C34" s="205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</row>
    <row r="35" s="175" customFormat="1" customHeight="1" spans="1:32">
      <c r="A35" s="189" t="s">
        <v>483</v>
      </c>
      <c r="B35" s="204">
        <v>1000</v>
      </c>
      <c r="C35" s="205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="175" customFormat="1" customHeight="1" spans="1:32">
      <c r="A36" s="189" t="s">
        <v>484</v>
      </c>
      <c r="B36" s="204">
        <v>160</v>
      </c>
      <c r="C36" s="205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</row>
    <row r="37" s="175" customFormat="1" customHeight="1" spans="1:32">
      <c r="A37" s="189" t="s">
        <v>485</v>
      </c>
      <c r="B37" s="204">
        <v>32</v>
      </c>
      <c r="C37" s="205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</row>
    <row r="38" customHeight="1" spans="1:32">
      <c r="A38" s="203" t="s">
        <v>486</v>
      </c>
      <c r="B38" s="207"/>
      <c r="C38" s="174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</row>
    <row r="39" customHeight="1" spans="1:3">
      <c r="A39" s="203" t="s">
        <v>487</v>
      </c>
      <c r="B39" s="204"/>
      <c r="C39" s="174"/>
    </row>
    <row r="40" ht="58.5" customHeight="1"/>
    <row r="41" ht="22.5" customHeight="1"/>
  </sheetData>
  <mergeCells count="2">
    <mergeCell ref="A2:C2"/>
    <mergeCell ref="A3:B3"/>
  </mergeCells>
  <printOptions horizontalCentered="1"/>
  <pageMargins left="0.15748031496063" right="0.15748031496063" top="0.826388888888889" bottom="0.45" header="0.17" footer="0.17"/>
  <pageSetup paperSize="9" orientation="portrait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5"/>
  </sheetPr>
  <dimension ref="A1:C27"/>
  <sheetViews>
    <sheetView showZeros="0" workbookViewId="0">
      <selection activeCell="F14" sqref="F14"/>
    </sheetView>
  </sheetViews>
  <sheetFormatPr defaultColWidth="9" defaultRowHeight="14.25" outlineLevelCol="2"/>
  <cols>
    <col min="1" max="1" width="33.25" style="5" customWidth="1"/>
    <col min="2" max="2" width="12.625" style="6" customWidth="1"/>
    <col min="3" max="3" width="22.375" style="7" customWidth="1"/>
    <col min="4" max="16384" width="9" style="7"/>
  </cols>
  <sheetData>
    <row r="1" s="3" customFormat="1" ht="17.25" customHeight="1" spans="1:3">
      <c r="A1" s="8" t="s">
        <v>488</v>
      </c>
      <c r="B1" s="177"/>
      <c r="C1" s="157"/>
    </row>
    <row r="2" s="1" customFormat="1" ht="22.5" customHeight="1" spans="1:3">
      <c r="A2" s="178" t="s">
        <v>489</v>
      </c>
      <c r="B2" s="178"/>
      <c r="C2" s="178"/>
    </row>
    <row r="3" s="1" customFormat="1" ht="33.75" customHeight="1" spans="1:3">
      <c r="A3" s="159"/>
      <c r="B3" s="159"/>
      <c r="C3" s="160" t="s">
        <v>1</v>
      </c>
    </row>
    <row r="4" s="1" customFormat="1" ht="27" customHeight="1" spans="1:3">
      <c r="A4" s="163" t="s">
        <v>266</v>
      </c>
      <c r="B4" s="162" t="s">
        <v>52</v>
      </c>
      <c r="C4" s="163" t="s">
        <v>87</v>
      </c>
    </row>
    <row r="5" s="1" customFormat="1" ht="27" customHeight="1" spans="1:3">
      <c r="A5" s="161" t="s">
        <v>94</v>
      </c>
      <c r="B5" s="179">
        <v>4528</v>
      </c>
      <c r="C5" s="163"/>
    </row>
    <row r="6" s="1" customFormat="1" ht="27" customHeight="1" spans="1:3">
      <c r="A6" s="161" t="s">
        <v>297</v>
      </c>
      <c r="B6" s="179">
        <f>B7+B13+B14-B15-B16</f>
        <v>47934.8</v>
      </c>
      <c r="C6" s="180"/>
    </row>
    <row r="7" s="1" customFormat="1" ht="27" customHeight="1" spans="1:3">
      <c r="A7" s="181" t="s">
        <v>449</v>
      </c>
      <c r="B7" s="179">
        <f>SUM(B8:B12)</f>
        <v>156418</v>
      </c>
      <c r="C7" s="180"/>
    </row>
    <row r="8" s="1" customFormat="1" ht="27" customHeight="1" spans="1:3">
      <c r="A8" s="182" t="s">
        <v>490</v>
      </c>
      <c r="B8" s="183">
        <f>'2022年政府性基金收支情况表'!B6</f>
        <v>154426</v>
      </c>
      <c r="C8" s="180"/>
    </row>
    <row r="9" ht="27" customHeight="1" spans="1:3">
      <c r="A9" s="182" t="s">
        <v>491</v>
      </c>
      <c r="B9" s="183">
        <f>'2022年政府性基金收支情况表'!B13</f>
        <v>1000</v>
      </c>
      <c r="C9" s="184"/>
    </row>
    <row r="10" ht="27" customHeight="1" spans="1:3">
      <c r="A10" s="182" t="s">
        <v>492</v>
      </c>
      <c r="B10" s="183">
        <f>'2022年政府性基金收支情况表'!B14</f>
        <v>800</v>
      </c>
      <c r="C10" s="184"/>
    </row>
    <row r="11" ht="27" customHeight="1" spans="1:3">
      <c r="A11" s="182" t="s">
        <v>493</v>
      </c>
      <c r="B11" s="183">
        <f>'2022年政府性基金收支情况表'!B15</f>
        <v>160</v>
      </c>
      <c r="C11" s="184"/>
    </row>
    <row r="12" ht="27" customHeight="1" spans="1:3">
      <c r="A12" s="182" t="s">
        <v>494</v>
      </c>
      <c r="B12" s="183">
        <f>'2022年政府性基金收支情况表'!B16</f>
        <v>32</v>
      </c>
      <c r="C12" s="184"/>
    </row>
    <row r="13" s="4" customFormat="1" ht="27" customHeight="1" spans="1:3">
      <c r="A13" s="181" t="s">
        <v>495</v>
      </c>
      <c r="B13" s="179">
        <f>'2022年政府性基金收支情况表'!B17</f>
        <v>0</v>
      </c>
      <c r="C13" s="185"/>
    </row>
    <row r="14" s="4" customFormat="1" ht="27" customHeight="1" spans="1:3">
      <c r="A14" s="181" t="s">
        <v>496</v>
      </c>
      <c r="B14" s="179">
        <f>'2022年政府性基金收支情况表'!B18</f>
        <v>0</v>
      </c>
      <c r="C14" s="185"/>
    </row>
    <row r="15" s="4" customFormat="1" ht="27" customHeight="1" spans="1:3">
      <c r="A15" s="181" t="s">
        <v>497</v>
      </c>
      <c r="B15" s="179">
        <v>483.2</v>
      </c>
      <c r="C15" s="184" t="s">
        <v>498</v>
      </c>
    </row>
    <row r="16" s="4" customFormat="1" ht="27" customHeight="1" spans="1:3">
      <c r="A16" s="181" t="s">
        <v>499</v>
      </c>
      <c r="B16" s="179">
        <v>108000</v>
      </c>
      <c r="C16" s="186"/>
    </row>
    <row r="17" ht="27" customHeight="1" spans="1:3">
      <c r="A17" s="161" t="s">
        <v>442</v>
      </c>
      <c r="B17" s="179">
        <f>SUM(B18,B23,B24)</f>
        <v>47935</v>
      </c>
      <c r="C17" s="187"/>
    </row>
    <row r="18" s="4" customFormat="1" ht="27" customHeight="1" spans="1:3">
      <c r="A18" s="188" t="s">
        <v>500</v>
      </c>
      <c r="B18" s="179">
        <f>SUM(B19:B22)</f>
        <v>47935</v>
      </c>
      <c r="C18" s="186"/>
    </row>
    <row r="19" ht="27" customHeight="1" spans="1:3">
      <c r="A19" s="182" t="s">
        <v>501</v>
      </c>
      <c r="B19" s="183">
        <f>'2022年政府性基金收支情况表'!B20+'2022年政府性基金收支情况表'!B26</f>
        <v>46743</v>
      </c>
      <c r="C19" s="185"/>
    </row>
    <row r="20" s="175" customFormat="1" ht="27" customHeight="1" spans="1:3">
      <c r="A20" s="189" t="s">
        <v>502</v>
      </c>
      <c r="B20" s="183">
        <f>'2022年政府性基金收支情况表'!B35</f>
        <v>1000</v>
      </c>
      <c r="C20" s="190"/>
    </row>
    <row r="21" s="175" customFormat="1" ht="27" customHeight="1" spans="1:3">
      <c r="A21" s="189" t="s">
        <v>503</v>
      </c>
      <c r="B21" s="191">
        <f>'2022年政府性基金收支情况表'!B36</f>
        <v>160</v>
      </c>
      <c r="C21" s="190"/>
    </row>
    <row r="22" s="175" customFormat="1" ht="27" customHeight="1" spans="1:3">
      <c r="A22" s="189" t="s">
        <v>504</v>
      </c>
      <c r="B22" s="191">
        <f>'2022年政府性基金收支情况表'!B37</f>
        <v>32</v>
      </c>
      <c r="C22" s="192"/>
    </row>
    <row r="23" s="176" customFormat="1" ht="27" customHeight="1" spans="1:3">
      <c r="A23" s="193" t="s">
        <v>505</v>
      </c>
      <c r="B23" s="194">
        <f>'2022年政府性基金收支情况表'!B38</f>
        <v>0</v>
      </c>
      <c r="C23" s="195"/>
    </row>
    <row r="24" ht="27" customHeight="1" spans="1:3">
      <c r="A24" s="196" t="s">
        <v>506</v>
      </c>
      <c r="B24" s="17">
        <f>'2022年政府性基金收支情况表'!B39</f>
        <v>0</v>
      </c>
      <c r="C24" s="167"/>
    </row>
    <row r="25" ht="27" customHeight="1" spans="1:3">
      <c r="A25" s="161" t="s">
        <v>446</v>
      </c>
      <c r="B25" s="179">
        <f>B5+B6-B17</f>
        <v>4527.79999999999</v>
      </c>
      <c r="C25" s="163"/>
    </row>
    <row r="26" ht="27" customHeight="1"/>
    <row r="27" ht="27" customHeight="1"/>
  </sheetData>
  <mergeCells count="2">
    <mergeCell ref="A2:C2"/>
    <mergeCell ref="A3:B3"/>
  </mergeCells>
  <printOptions horizontalCentered="1"/>
  <pageMargins left="0.708661417322835" right="0.708661417322835" top="1.02361111111111" bottom="0.748031496062992" header="0.31496062992126" footer="0.31496062992126"/>
  <pageSetup paperSize="9" orientation="portrait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5"/>
  </sheetPr>
  <dimension ref="A1:C16"/>
  <sheetViews>
    <sheetView workbookViewId="0">
      <selection activeCell="A2" sqref="A2:C2"/>
    </sheetView>
  </sheetViews>
  <sheetFormatPr defaultColWidth="9" defaultRowHeight="14.25" outlineLevelCol="2"/>
  <cols>
    <col min="1" max="1" width="39.125" style="5" customWidth="1"/>
    <col min="2" max="2" width="14" style="156" customWidth="1"/>
    <col min="3" max="3" width="15.75" style="7" customWidth="1"/>
    <col min="4" max="16384" width="9" style="7"/>
  </cols>
  <sheetData>
    <row r="1" ht="30.75" customHeight="1" spans="1:3">
      <c r="A1" s="8" t="s">
        <v>507</v>
      </c>
      <c r="C1" s="157"/>
    </row>
    <row r="2" ht="30" customHeight="1" spans="1:3">
      <c r="A2" s="10" t="s">
        <v>508</v>
      </c>
      <c r="B2" s="10"/>
      <c r="C2" s="10"/>
    </row>
    <row r="3" s="1" customFormat="1" ht="51" customHeight="1" spans="1:3">
      <c r="A3" s="159"/>
      <c r="B3" s="160" t="s">
        <v>1</v>
      </c>
      <c r="C3" s="160"/>
    </row>
    <row r="4" ht="29.25" customHeight="1" spans="1:3">
      <c r="A4" s="163" t="s">
        <v>161</v>
      </c>
      <c r="B4" s="162" t="s">
        <v>52</v>
      </c>
      <c r="C4" s="163" t="s">
        <v>87</v>
      </c>
    </row>
    <row r="5" ht="29.25" customHeight="1" spans="1:3">
      <c r="A5" s="13" t="s">
        <v>509</v>
      </c>
      <c r="B5" s="169"/>
      <c r="C5" s="165"/>
    </row>
    <row r="6" ht="29.25" customHeight="1" spans="1:3">
      <c r="A6" s="161" t="s">
        <v>297</v>
      </c>
      <c r="B6" s="17">
        <f>SUM(B7,B10)</f>
        <v>1440</v>
      </c>
      <c r="C6" s="163"/>
    </row>
    <row r="7" ht="29.25" customHeight="1" spans="1:3">
      <c r="A7" s="170" t="s">
        <v>510</v>
      </c>
      <c r="B7" s="19">
        <f>SUM(B8:B9)</f>
        <v>1440</v>
      </c>
      <c r="C7" s="165"/>
    </row>
    <row r="8" ht="29.25" customHeight="1" spans="1:3">
      <c r="A8" s="171" t="s">
        <v>511</v>
      </c>
      <c r="B8" s="19">
        <v>1260</v>
      </c>
      <c r="C8" s="167"/>
    </row>
    <row r="9" ht="29.25" customHeight="1" spans="1:3">
      <c r="A9" s="171" t="s">
        <v>512</v>
      </c>
      <c r="B9" s="19">
        <v>180</v>
      </c>
      <c r="C9" s="167"/>
    </row>
    <row r="10" ht="29.25" customHeight="1" spans="1:3">
      <c r="A10" s="170" t="s">
        <v>513</v>
      </c>
      <c r="B10" s="172"/>
      <c r="C10" s="165"/>
    </row>
    <row r="11" s="4" customFormat="1" ht="29.25" customHeight="1" spans="1:3">
      <c r="A11" s="13" t="s">
        <v>442</v>
      </c>
      <c r="B11" s="17">
        <f>SUM(B12,B15)</f>
        <v>1440</v>
      </c>
      <c r="C11" s="165"/>
    </row>
    <row r="12" ht="29.25" customHeight="1" spans="1:3">
      <c r="A12" s="24" t="s">
        <v>514</v>
      </c>
      <c r="B12" s="19">
        <f>SUM(B13:B14)</f>
        <v>680</v>
      </c>
      <c r="C12" s="167"/>
    </row>
    <row r="13" ht="29.25" customHeight="1" spans="1:3">
      <c r="A13" s="24" t="s">
        <v>515</v>
      </c>
      <c r="B13" s="19">
        <v>80</v>
      </c>
      <c r="C13" s="167"/>
    </row>
    <row r="14" ht="29.25" customHeight="1" spans="1:3">
      <c r="A14" s="24" t="s">
        <v>516</v>
      </c>
      <c r="B14" s="19">
        <v>600</v>
      </c>
      <c r="C14" s="167"/>
    </row>
    <row r="15" ht="29.25" customHeight="1" spans="1:3">
      <c r="A15" s="24" t="s">
        <v>517</v>
      </c>
      <c r="B15" s="19">
        <f>SUM(B16)</f>
        <v>760</v>
      </c>
      <c r="C15" s="167"/>
    </row>
    <row r="16" ht="29.25" customHeight="1" spans="1:3">
      <c r="A16" s="166" t="s">
        <v>518</v>
      </c>
      <c r="B16" s="173">
        <v>760</v>
      </c>
      <c r="C16" s="174"/>
    </row>
  </sheetData>
  <mergeCells count="2">
    <mergeCell ref="A2:C2"/>
    <mergeCell ref="B3:C3"/>
  </mergeCells>
  <printOptions horizontalCentered="1"/>
  <pageMargins left="0.708661417322835" right="0.708661417322835" top="1.0625" bottom="0.748031496062992" header="0.31496062992126" footer="0.31496062992126"/>
  <pageSetup paperSize="9" orientation="portrait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5"/>
  </sheetPr>
  <dimension ref="A1:C16"/>
  <sheetViews>
    <sheetView workbookViewId="0">
      <selection activeCell="A2" sqref="A2:C2"/>
    </sheetView>
  </sheetViews>
  <sheetFormatPr defaultColWidth="9" defaultRowHeight="14.25" outlineLevelCol="2"/>
  <cols>
    <col min="1" max="1" width="35.625" style="5" customWidth="1"/>
    <col min="2" max="2" width="15.875" style="156" customWidth="1"/>
    <col min="3" max="3" width="20.25" style="7" customWidth="1"/>
    <col min="4" max="16384" width="9" style="7"/>
  </cols>
  <sheetData>
    <row r="1" ht="49.5" customHeight="1" spans="1:3">
      <c r="A1" s="8" t="s">
        <v>519</v>
      </c>
      <c r="C1" s="157"/>
    </row>
    <row r="2" ht="35.1" customHeight="1" spans="1:3">
      <c r="A2" s="158" t="s">
        <v>520</v>
      </c>
      <c r="B2" s="158"/>
      <c r="C2" s="158"/>
    </row>
    <row r="3" s="1" customFormat="1" ht="39" customHeight="1" spans="1:3">
      <c r="A3" s="159"/>
      <c r="B3" s="160" t="s">
        <v>1</v>
      </c>
      <c r="C3" s="160"/>
    </row>
    <row r="4" ht="29.25" customHeight="1" spans="1:3">
      <c r="A4" s="161" t="s">
        <v>161</v>
      </c>
      <c r="B4" s="162" t="s">
        <v>52</v>
      </c>
      <c r="C4" s="163" t="s">
        <v>87</v>
      </c>
    </row>
    <row r="5" ht="29.25" customHeight="1" spans="1:3">
      <c r="A5" s="164" t="s">
        <v>521</v>
      </c>
      <c r="B5" s="17">
        <f>SUM(B6:B7)</f>
        <v>33140</v>
      </c>
      <c r="C5" s="165"/>
    </row>
    <row r="6" ht="29.25" customHeight="1" spans="1:3">
      <c r="A6" s="166" t="s">
        <v>522</v>
      </c>
      <c r="B6" s="19">
        <v>2449</v>
      </c>
      <c r="C6" s="167"/>
    </row>
    <row r="7" ht="29.25" customHeight="1" spans="1:3">
      <c r="A7" s="166" t="s">
        <v>523</v>
      </c>
      <c r="B7" s="19">
        <v>30691</v>
      </c>
      <c r="C7" s="167"/>
    </row>
    <row r="8" ht="29.25" customHeight="1" spans="1:3">
      <c r="A8" s="168" t="s">
        <v>524</v>
      </c>
      <c r="B8" s="17">
        <f>SUM(B9:B10)</f>
        <v>36319</v>
      </c>
      <c r="C8" s="165"/>
    </row>
    <row r="9" ht="29.25" customHeight="1" spans="1:3">
      <c r="A9" s="166" t="s">
        <v>525</v>
      </c>
      <c r="B9" s="19">
        <v>21450</v>
      </c>
      <c r="C9" s="167"/>
    </row>
    <row r="10" ht="29.25" customHeight="1" spans="1:3">
      <c r="A10" s="166" t="s">
        <v>526</v>
      </c>
      <c r="B10" s="19">
        <v>14869</v>
      </c>
      <c r="C10" s="167"/>
    </row>
    <row r="11" ht="29.25" customHeight="1" spans="1:3">
      <c r="A11" s="168" t="s">
        <v>527</v>
      </c>
      <c r="B11" s="17">
        <f>SUM(B12:B13)</f>
        <v>31680</v>
      </c>
      <c r="C11" s="165"/>
    </row>
    <row r="12" ht="29.25" customHeight="1" spans="1:3">
      <c r="A12" s="166" t="s">
        <v>528</v>
      </c>
      <c r="B12" s="19">
        <v>22313</v>
      </c>
      <c r="C12" s="167"/>
    </row>
    <row r="13" ht="29.25" customHeight="1" spans="1:3">
      <c r="A13" s="166" t="s">
        <v>529</v>
      </c>
      <c r="B13" s="19">
        <v>9367</v>
      </c>
      <c r="C13" s="167"/>
    </row>
    <row r="14" ht="29.25" customHeight="1" spans="1:3">
      <c r="A14" s="168" t="s">
        <v>530</v>
      </c>
      <c r="B14" s="17">
        <f>SUM(B15:B16)</f>
        <v>37779</v>
      </c>
      <c r="C14" s="167"/>
    </row>
    <row r="15" ht="29.25" customHeight="1" spans="1:3">
      <c r="A15" s="166" t="s">
        <v>522</v>
      </c>
      <c r="B15" s="19">
        <f>B6+B9-B12</f>
        <v>1586</v>
      </c>
      <c r="C15" s="167"/>
    </row>
    <row r="16" ht="29.25" customHeight="1" spans="1:3">
      <c r="A16" s="166" t="s">
        <v>523</v>
      </c>
      <c r="B16" s="19">
        <f>B7+B10-B13</f>
        <v>36193</v>
      </c>
      <c r="C16" s="167"/>
    </row>
  </sheetData>
  <mergeCells count="2">
    <mergeCell ref="A2:C2"/>
    <mergeCell ref="B3:C3"/>
  </mergeCells>
  <printOptions horizontalCentered="1"/>
  <pageMargins left="0.708661417322835" right="0.708661417322835" top="1.0625" bottom="0.748031496062992" header="0.31496062992126" footer="0.31496062992126"/>
  <pageSetup paperSize="9" orientation="portrait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5"/>
  </sheetPr>
  <dimension ref="A1:E58"/>
  <sheetViews>
    <sheetView showZeros="0" workbookViewId="0">
      <selection activeCell="I34" sqref="I34"/>
    </sheetView>
  </sheetViews>
  <sheetFormatPr defaultColWidth="9" defaultRowHeight="14.25" outlineLevelCol="4"/>
  <cols>
    <col min="1" max="1" width="27.375" style="120" customWidth="1"/>
    <col min="2" max="2" width="11.25" style="121" customWidth="1"/>
    <col min="3" max="3" width="9.5" style="122" customWidth="1"/>
    <col min="4" max="4" width="10.25" style="123" customWidth="1"/>
    <col min="5" max="5" width="20.125" style="124" customWidth="1"/>
    <col min="6" max="16384" width="9" style="125"/>
  </cols>
  <sheetData>
    <row r="1" ht="15.75" customHeight="1" spans="1:5">
      <c r="A1" s="126" t="s">
        <v>531</v>
      </c>
      <c r="E1" s="127"/>
    </row>
    <row r="2" ht="21" customHeight="1" spans="1:5">
      <c r="A2" s="128" t="s">
        <v>532</v>
      </c>
      <c r="B2" s="128"/>
      <c r="C2" s="128"/>
      <c r="D2" s="128"/>
      <c r="E2" s="128"/>
    </row>
    <row r="3" ht="13.5" customHeight="1" spans="1:5">
      <c r="A3" s="129"/>
      <c r="B3" s="130"/>
      <c r="C3" s="131"/>
      <c r="D3" s="132" t="s">
        <v>533</v>
      </c>
      <c r="E3" s="132"/>
    </row>
    <row r="4" s="118" customFormat="1" ht="20.1" customHeight="1" spans="1:5">
      <c r="A4" s="133" t="s">
        <v>266</v>
      </c>
      <c r="B4" s="133" t="s">
        <v>534</v>
      </c>
      <c r="C4" s="134" t="s">
        <v>535</v>
      </c>
      <c r="D4" s="135"/>
      <c r="E4" s="133" t="s">
        <v>87</v>
      </c>
    </row>
    <row r="5" s="118" customFormat="1" ht="34.5" customHeight="1" spans="1:5">
      <c r="A5" s="136"/>
      <c r="B5" s="136"/>
      <c r="C5" s="137" t="s">
        <v>17</v>
      </c>
      <c r="D5" s="138" t="s">
        <v>536</v>
      </c>
      <c r="E5" s="136"/>
    </row>
    <row r="6" s="119" customFormat="1" ht="20.25" customHeight="1" spans="1:5">
      <c r="A6" s="139" t="s">
        <v>537</v>
      </c>
      <c r="B6" s="140">
        <f>B7+B23</f>
        <v>67563</v>
      </c>
      <c r="C6" s="140">
        <f>C7+C23</f>
        <v>26600.9</v>
      </c>
      <c r="D6" s="140">
        <f>D7+D23</f>
        <v>-40962.1</v>
      </c>
      <c r="E6" s="141"/>
    </row>
    <row r="7" s="119" customFormat="1" ht="20.25" customHeight="1" spans="1:5">
      <c r="A7" s="142" t="s">
        <v>538</v>
      </c>
      <c r="B7" s="140">
        <f>SUM(B8:B22)</f>
        <v>45430</v>
      </c>
      <c r="C7" s="140">
        <f>SUM(C8:C22)</f>
        <v>17578</v>
      </c>
      <c r="D7" s="140">
        <f>SUM(D8:D22)</f>
        <v>-27852</v>
      </c>
      <c r="E7" s="141"/>
    </row>
    <row r="8" ht="28.5" customHeight="1" spans="1:5">
      <c r="A8" s="143" t="s">
        <v>122</v>
      </c>
      <c r="B8" s="144">
        <v>3800</v>
      </c>
      <c r="C8" s="144">
        <v>3000</v>
      </c>
      <c r="D8" s="145">
        <f t="shared" ref="D8:D22" si="0">C8-B8</f>
        <v>-800</v>
      </c>
      <c r="E8" s="146" t="s">
        <v>539</v>
      </c>
    </row>
    <row r="9" ht="35.25" customHeight="1" spans="1:5">
      <c r="A9" s="147" t="s">
        <v>540</v>
      </c>
      <c r="B9" s="144">
        <v>25000</v>
      </c>
      <c r="C9" s="144"/>
      <c r="D9" s="145">
        <f t="shared" si="0"/>
        <v>-25000</v>
      </c>
      <c r="E9" s="146" t="s">
        <v>541</v>
      </c>
    </row>
    <row r="10" ht="20.25" customHeight="1" spans="1:5">
      <c r="A10" s="147" t="s">
        <v>542</v>
      </c>
      <c r="B10" s="144">
        <v>3200</v>
      </c>
      <c r="C10" s="144">
        <v>3200</v>
      </c>
      <c r="D10" s="145">
        <f t="shared" si="0"/>
        <v>0</v>
      </c>
      <c r="E10" s="146"/>
    </row>
    <row r="11" ht="20.25" customHeight="1" spans="1:5">
      <c r="A11" s="143" t="s">
        <v>543</v>
      </c>
      <c r="B11" s="144">
        <v>7968</v>
      </c>
      <c r="C11" s="144">
        <v>7474</v>
      </c>
      <c r="D11" s="145">
        <f t="shared" si="0"/>
        <v>-494</v>
      </c>
      <c r="E11" s="146"/>
    </row>
    <row r="12" ht="102.75" customHeight="1" spans="1:5">
      <c r="A12" s="143" t="s">
        <v>544</v>
      </c>
      <c r="B12" s="144">
        <f>1300+100+62+100+30+8</f>
        <v>1600</v>
      </c>
      <c r="C12" s="144">
        <v>1750</v>
      </c>
      <c r="D12" s="145">
        <f t="shared" si="0"/>
        <v>150</v>
      </c>
      <c r="E12" s="146" t="s">
        <v>545</v>
      </c>
    </row>
    <row r="13" spans="1:5">
      <c r="A13" s="143" t="s">
        <v>546</v>
      </c>
      <c r="B13" s="144">
        <f>850+95+516</f>
        <v>1461</v>
      </c>
      <c r="C13" s="144"/>
      <c r="D13" s="145">
        <f t="shared" si="0"/>
        <v>-1461</v>
      </c>
      <c r="E13" s="146" t="s">
        <v>541</v>
      </c>
    </row>
    <row r="14" ht="20.25" customHeight="1" spans="1:5">
      <c r="A14" s="143" t="s">
        <v>547</v>
      </c>
      <c r="B14" s="144">
        <v>1000</v>
      </c>
      <c r="C14" s="144">
        <v>1000</v>
      </c>
      <c r="D14" s="145">
        <f t="shared" si="0"/>
        <v>0</v>
      </c>
      <c r="E14" s="146"/>
    </row>
    <row r="15" spans="1:5">
      <c r="A15" s="147" t="s">
        <v>187</v>
      </c>
      <c r="B15" s="144">
        <v>500</v>
      </c>
      <c r="C15" s="144"/>
      <c r="D15" s="145">
        <f t="shared" si="0"/>
        <v>-500</v>
      </c>
      <c r="E15" s="146" t="s">
        <v>548</v>
      </c>
    </row>
    <row r="16" ht="20.25" customHeight="1" spans="1:5">
      <c r="A16" s="147" t="s">
        <v>549</v>
      </c>
      <c r="B16" s="144">
        <v>355</v>
      </c>
      <c r="C16" s="144">
        <v>455</v>
      </c>
      <c r="D16" s="145">
        <f t="shared" si="0"/>
        <v>100</v>
      </c>
      <c r="E16" s="146"/>
    </row>
    <row r="17" ht="23.25" customHeight="1" spans="1:5">
      <c r="A17" s="147" t="s">
        <v>550</v>
      </c>
      <c r="B17" s="144">
        <f>159+61</f>
        <v>220</v>
      </c>
      <c r="C17" s="144">
        <v>190</v>
      </c>
      <c r="D17" s="145">
        <f t="shared" si="0"/>
        <v>-30</v>
      </c>
      <c r="E17" s="148" t="s">
        <v>365</v>
      </c>
    </row>
    <row r="18" ht="45" spans="1:5">
      <c r="A18" s="147" t="s">
        <v>551</v>
      </c>
      <c r="B18" s="144">
        <v>200</v>
      </c>
      <c r="C18" s="144">
        <v>300</v>
      </c>
      <c r="D18" s="145">
        <f t="shared" si="0"/>
        <v>100</v>
      </c>
      <c r="E18" s="146" t="s">
        <v>552</v>
      </c>
    </row>
    <row r="19" ht="20.25" customHeight="1" spans="1:5">
      <c r="A19" s="147" t="s">
        <v>553</v>
      </c>
      <c r="B19" s="144">
        <v>80</v>
      </c>
      <c r="C19" s="144">
        <v>100</v>
      </c>
      <c r="D19" s="145">
        <f t="shared" si="0"/>
        <v>20</v>
      </c>
      <c r="E19" s="146"/>
    </row>
    <row r="20" ht="20.25" customHeight="1" spans="1:5">
      <c r="A20" s="147" t="s">
        <v>554</v>
      </c>
      <c r="B20" s="144">
        <v>36</v>
      </c>
      <c r="C20" s="144">
        <v>59</v>
      </c>
      <c r="D20" s="145">
        <f t="shared" si="0"/>
        <v>23</v>
      </c>
      <c r="E20" s="146"/>
    </row>
    <row r="21" ht="27" customHeight="1" spans="1:5">
      <c r="A21" s="147" t="s">
        <v>555</v>
      </c>
      <c r="B21" s="144">
        <v>10</v>
      </c>
      <c r="C21" s="144"/>
      <c r="D21" s="145">
        <f t="shared" si="0"/>
        <v>-10</v>
      </c>
      <c r="E21" s="146" t="s">
        <v>556</v>
      </c>
    </row>
    <row r="22" ht="20.25" customHeight="1" spans="1:5">
      <c r="A22" s="143" t="s">
        <v>557</v>
      </c>
      <c r="B22" s="144"/>
      <c r="C22" s="144">
        <v>50</v>
      </c>
      <c r="D22" s="145">
        <f t="shared" si="0"/>
        <v>50</v>
      </c>
      <c r="E22" s="146"/>
    </row>
    <row r="23" s="119" customFormat="1" ht="20.25" customHeight="1" spans="1:5">
      <c r="A23" s="149" t="s">
        <v>558</v>
      </c>
      <c r="B23" s="140">
        <f>SUM(B24,B28,B31,B35,B36,B37)</f>
        <v>22133</v>
      </c>
      <c r="C23" s="140">
        <f>SUM(C24,C28,C31,C35,C36,C37)</f>
        <v>9022.9</v>
      </c>
      <c r="D23" s="140">
        <f>SUM(D24,D28,D31,D35,D36,D37)</f>
        <v>-13110.1</v>
      </c>
      <c r="E23" s="141"/>
    </row>
    <row r="24" s="119" customFormat="1" ht="20.25" customHeight="1" spans="1:5">
      <c r="A24" s="149" t="s">
        <v>559</v>
      </c>
      <c r="B24" s="140">
        <f>SUM(B25:B27)</f>
        <v>9915</v>
      </c>
      <c r="C24" s="140">
        <f>SUM(C25:C27)</f>
        <v>670</v>
      </c>
      <c r="D24" s="140">
        <f>SUM(D25:D27)</f>
        <v>-9245</v>
      </c>
      <c r="E24" s="141"/>
    </row>
    <row r="25" ht="36.75" customHeight="1" spans="1:5">
      <c r="A25" s="143" t="s">
        <v>560</v>
      </c>
      <c r="B25" s="144">
        <v>9245</v>
      </c>
      <c r="C25" s="144"/>
      <c r="D25" s="145">
        <f>C25-B25</f>
        <v>-9245</v>
      </c>
      <c r="E25" s="146" t="s">
        <v>561</v>
      </c>
    </row>
    <row r="26" ht="27.75" customHeight="1" spans="1:5">
      <c r="A26" s="143" t="s">
        <v>562</v>
      </c>
      <c r="B26" s="144">
        <v>400</v>
      </c>
      <c r="C26" s="144">
        <v>400</v>
      </c>
      <c r="D26" s="145">
        <f t="shared" ref="D26:D36" si="1">C26-B26</f>
        <v>0</v>
      </c>
      <c r="E26" s="146" t="s">
        <v>563</v>
      </c>
    </row>
    <row r="27" ht="24.75" customHeight="1" spans="1:5">
      <c r="A27" s="143" t="s">
        <v>564</v>
      </c>
      <c r="B27" s="144">
        <f>150+120</f>
        <v>270</v>
      </c>
      <c r="C27" s="144">
        <f>150+120</f>
        <v>270</v>
      </c>
      <c r="D27" s="145">
        <f t="shared" si="1"/>
        <v>0</v>
      </c>
      <c r="E27" s="146" t="s">
        <v>565</v>
      </c>
    </row>
    <row r="28" s="119" customFormat="1" ht="20.25" customHeight="1" spans="1:5">
      <c r="A28" s="149" t="s">
        <v>566</v>
      </c>
      <c r="B28" s="140">
        <f>SUM(B29:B30)</f>
        <v>141</v>
      </c>
      <c r="C28" s="140">
        <f>SUM(C29:C30)</f>
        <v>141</v>
      </c>
      <c r="D28" s="140">
        <f>SUM(D29:D30)</f>
        <v>0</v>
      </c>
      <c r="E28" s="141"/>
    </row>
    <row r="29" ht="20.25" customHeight="1" spans="1:5">
      <c r="A29" s="143" t="s">
        <v>567</v>
      </c>
      <c r="B29" s="144">
        <v>81</v>
      </c>
      <c r="C29" s="144">
        <v>81</v>
      </c>
      <c r="D29" s="145">
        <f t="shared" si="1"/>
        <v>0</v>
      </c>
      <c r="E29" s="146"/>
    </row>
    <row r="30" ht="20.25" customHeight="1" spans="1:5">
      <c r="A30" s="143" t="s">
        <v>568</v>
      </c>
      <c r="B30" s="144">
        <v>60</v>
      </c>
      <c r="C30" s="144">
        <v>60</v>
      </c>
      <c r="D30" s="145">
        <f t="shared" si="1"/>
        <v>0</v>
      </c>
      <c r="E30" s="146"/>
    </row>
    <row r="31" s="119" customFormat="1" ht="20.25" customHeight="1" spans="1:5">
      <c r="A31" s="149" t="s">
        <v>569</v>
      </c>
      <c r="B31" s="140">
        <f>SUM(B32:B34)</f>
        <v>1300</v>
      </c>
      <c r="C31" s="140">
        <f>SUM(C32:C34)</f>
        <v>800</v>
      </c>
      <c r="D31" s="140">
        <f>SUM(D32:D34)</f>
        <v>-500</v>
      </c>
      <c r="E31" s="141"/>
    </row>
    <row r="32" ht="27" customHeight="1" spans="1:5">
      <c r="A32" s="143" t="s">
        <v>570</v>
      </c>
      <c r="B32" s="145">
        <v>800</v>
      </c>
      <c r="C32" s="145">
        <v>800</v>
      </c>
      <c r="D32" s="145">
        <f t="shared" si="1"/>
        <v>0</v>
      </c>
      <c r="E32" s="146"/>
    </row>
    <row r="33" ht="22.5" spans="1:5">
      <c r="A33" s="143" t="s">
        <v>571</v>
      </c>
      <c r="B33" s="145">
        <v>300</v>
      </c>
      <c r="C33" s="145"/>
      <c r="D33" s="145">
        <f t="shared" si="1"/>
        <v>-300</v>
      </c>
      <c r="E33" s="146" t="s">
        <v>572</v>
      </c>
    </row>
    <row r="34" ht="20.25" customHeight="1" spans="1:5">
      <c r="A34" s="143" t="s">
        <v>573</v>
      </c>
      <c r="B34" s="145">
        <v>200</v>
      </c>
      <c r="C34" s="145"/>
      <c r="D34" s="145">
        <f t="shared" si="1"/>
        <v>-200</v>
      </c>
      <c r="E34" s="146" t="s">
        <v>574</v>
      </c>
    </row>
    <row r="35" s="119" customFormat="1" ht="21" customHeight="1" spans="1:5">
      <c r="A35" s="149" t="s">
        <v>575</v>
      </c>
      <c r="B35" s="140">
        <v>1000</v>
      </c>
      <c r="C35" s="140"/>
      <c r="D35" s="145">
        <f t="shared" si="1"/>
        <v>-1000</v>
      </c>
      <c r="E35" s="146" t="s">
        <v>576</v>
      </c>
    </row>
    <row r="36" s="119" customFormat="1" ht="22.5" spans="1:5">
      <c r="A36" s="149" t="s">
        <v>577</v>
      </c>
      <c r="B36" s="140">
        <v>1050</v>
      </c>
      <c r="C36" s="140"/>
      <c r="D36" s="140">
        <f t="shared" si="1"/>
        <v>-1050</v>
      </c>
      <c r="E36" s="146" t="s">
        <v>578</v>
      </c>
    </row>
    <row r="37" s="119" customFormat="1" ht="20.25" customHeight="1" spans="1:5">
      <c r="A37" s="149" t="s">
        <v>579</v>
      </c>
      <c r="B37" s="140">
        <f>SUM(B38:B58)</f>
        <v>8727</v>
      </c>
      <c r="C37" s="140">
        <f>SUM(C38:C58)</f>
        <v>7411.9</v>
      </c>
      <c r="D37" s="140">
        <f>SUM(D38:D58)</f>
        <v>-1315.1</v>
      </c>
      <c r="E37" s="141"/>
    </row>
    <row r="38" ht="20.25" customHeight="1" spans="1:5">
      <c r="A38" s="147" t="s">
        <v>580</v>
      </c>
      <c r="B38" s="144">
        <v>3850</v>
      </c>
      <c r="C38" s="145">
        <v>4250</v>
      </c>
      <c r="D38" s="145">
        <f t="shared" ref="D38:D44" si="2">C38-B38</f>
        <v>400</v>
      </c>
      <c r="E38" s="146"/>
    </row>
    <row r="39" ht="20.25" customHeight="1" spans="1:5">
      <c r="A39" s="147" t="s">
        <v>581</v>
      </c>
      <c r="B39" s="144">
        <v>2630</v>
      </c>
      <c r="C39" s="150">
        <v>2861.9</v>
      </c>
      <c r="D39" s="145">
        <f t="shared" si="2"/>
        <v>231.9</v>
      </c>
      <c r="E39" s="146"/>
    </row>
    <row r="40" ht="20.25" customHeight="1" spans="1:5">
      <c r="A40" s="151" t="s">
        <v>582</v>
      </c>
      <c r="B40" s="144">
        <v>250</v>
      </c>
      <c r="C40" s="145">
        <v>250</v>
      </c>
      <c r="D40" s="145">
        <f t="shared" si="2"/>
        <v>0</v>
      </c>
      <c r="E40" s="146"/>
    </row>
    <row r="41" ht="20.25" customHeight="1" spans="1:5">
      <c r="A41" s="151" t="s">
        <v>583</v>
      </c>
      <c r="B41" s="144">
        <v>47</v>
      </c>
      <c r="C41" s="145">
        <v>50</v>
      </c>
      <c r="D41" s="145">
        <f t="shared" si="2"/>
        <v>3</v>
      </c>
      <c r="E41" s="146"/>
    </row>
    <row r="42" ht="20.25" customHeight="1" spans="1:5">
      <c r="A42" s="143" t="s">
        <v>584</v>
      </c>
      <c r="B42" s="144">
        <v>1500</v>
      </c>
      <c r="C42" s="145"/>
      <c r="D42" s="145">
        <f t="shared" si="2"/>
        <v>-1500</v>
      </c>
      <c r="E42" s="146" t="s">
        <v>574</v>
      </c>
    </row>
    <row r="43" ht="20.25" customHeight="1" spans="1:5">
      <c r="A43" s="143" t="s">
        <v>585</v>
      </c>
      <c r="B43" s="145">
        <v>300</v>
      </c>
      <c r="C43" s="145">
        <v>0</v>
      </c>
      <c r="D43" s="145">
        <f t="shared" si="2"/>
        <v>-300</v>
      </c>
      <c r="E43" s="146" t="s">
        <v>574</v>
      </c>
    </row>
    <row r="44" ht="22.5" spans="1:5">
      <c r="A44" s="143" t="s">
        <v>586</v>
      </c>
      <c r="B44" s="144">
        <v>150</v>
      </c>
      <c r="C44" s="145">
        <v>0</v>
      </c>
      <c r="D44" s="145">
        <f t="shared" si="2"/>
        <v>-150</v>
      </c>
      <c r="E44" s="146" t="s">
        <v>587</v>
      </c>
    </row>
    <row r="45" ht="20.25" customHeight="1" spans="1:5">
      <c r="A45" s="152"/>
      <c r="B45" s="153"/>
      <c r="C45" s="153"/>
      <c r="D45" s="154"/>
      <c r="E45" s="155"/>
    </row>
    <row r="46" ht="20.25" customHeight="1" spans="1:5">
      <c r="A46" s="152"/>
      <c r="B46" s="153"/>
      <c r="C46" s="153"/>
      <c r="D46" s="154"/>
      <c r="E46" s="155"/>
    </row>
    <row r="47" ht="20.25" customHeight="1" spans="1:5">
      <c r="A47" s="152"/>
      <c r="B47" s="153"/>
      <c r="C47" s="153"/>
      <c r="D47" s="154"/>
      <c r="E47" s="155"/>
    </row>
    <row r="48" ht="20.25" customHeight="1" spans="1:5">
      <c r="A48" s="152"/>
      <c r="B48" s="153"/>
      <c r="C48" s="153"/>
      <c r="D48" s="154"/>
      <c r="E48" s="155"/>
    </row>
    <row r="49" ht="20.25" customHeight="1" spans="1:5">
      <c r="A49" s="152"/>
      <c r="B49" s="153"/>
      <c r="C49" s="153"/>
      <c r="D49" s="154"/>
      <c r="E49" s="155"/>
    </row>
    <row r="50" ht="20.25" customHeight="1" spans="1:5">
      <c r="A50" s="152"/>
      <c r="B50" s="153"/>
      <c r="C50" s="153"/>
      <c r="D50" s="154"/>
      <c r="E50" s="155"/>
    </row>
    <row r="51" ht="20.25" customHeight="1" spans="1:5">
      <c r="A51" s="152"/>
      <c r="B51" s="153"/>
      <c r="C51" s="153"/>
      <c r="D51" s="154"/>
      <c r="E51" s="155"/>
    </row>
    <row r="52" ht="20.25" customHeight="1" spans="1:5">
      <c r="A52" s="152"/>
      <c r="B52" s="153"/>
      <c r="C52" s="153"/>
      <c r="D52" s="154"/>
      <c r="E52" s="155"/>
    </row>
    <row r="53" ht="20.25" customHeight="1" spans="1:5">
      <c r="A53" s="152"/>
      <c r="B53" s="153"/>
      <c r="C53" s="153"/>
      <c r="D53" s="154"/>
      <c r="E53" s="155"/>
    </row>
    <row r="54" ht="20.25" customHeight="1" spans="1:5">
      <c r="A54" s="152"/>
      <c r="B54" s="153"/>
      <c r="C54" s="153"/>
      <c r="D54" s="154"/>
      <c r="E54" s="155"/>
    </row>
    <row r="55" ht="20.25" customHeight="1" spans="1:5">
      <c r="A55" s="152"/>
      <c r="B55" s="153"/>
      <c r="C55" s="153"/>
      <c r="D55" s="154"/>
      <c r="E55" s="155"/>
    </row>
    <row r="56" ht="20.25" customHeight="1" spans="1:5">
      <c r="A56" s="152"/>
      <c r="B56" s="153"/>
      <c r="C56" s="153"/>
      <c r="D56" s="154"/>
      <c r="E56" s="155"/>
    </row>
    <row r="57" ht="20.25" customHeight="1" spans="1:5">
      <c r="A57" s="152"/>
      <c r="B57" s="153"/>
      <c r="C57" s="153"/>
      <c r="D57" s="154"/>
      <c r="E57" s="155"/>
    </row>
    <row r="58" ht="20.25" customHeight="1" spans="1:5">
      <c r="A58" s="152"/>
      <c r="B58" s="153"/>
      <c r="C58" s="153"/>
      <c r="D58" s="154"/>
      <c r="E58" s="155"/>
    </row>
  </sheetData>
  <mergeCells count="6">
    <mergeCell ref="A2:E2"/>
    <mergeCell ref="D3:E3"/>
    <mergeCell ref="C4:D4"/>
    <mergeCell ref="A4:A5"/>
    <mergeCell ref="B4:B5"/>
    <mergeCell ref="E4:E5"/>
  </mergeCells>
  <printOptions horizontalCentered="1"/>
  <pageMargins left="0.196850393700787" right="0.15748031496063" top="0.42" bottom="0.31" header="0.31496062992126" footer="0.17"/>
  <pageSetup paperSize="9" orientation="portrait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5"/>
  </sheetPr>
  <dimension ref="A1:I32"/>
  <sheetViews>
    <sheetView topLeftCell="A13" workbookViewId="0">
      <selection activeCell="K13" sqref="K13"/>
    </sheetView>
  </sheetViews>
  <sheetFormatPr defaultColWidth="9" defaultRowHeight="12"/>
  <cols>
    <col min="1" max="1" width="3.375" style="37" customWidth="1"/>
    <col min="2" max="2" width="10" style="101" customWidth="1"/>
    <col min="3" max="3" width="15.125" style="102" customWidth="1"/>
    <col min="4" max="4" width="37.875" style="102" customWidth="1"/>
    <col min="5" max="5" width="11" style="103" customWidth="1"/>
    <col min="6" max="16384" width="9" style="37"/>
  </cols>
  <sheetData>
    <row r="1" ht="16.5" customHeight="1" spans="1:2">
      <c r="A1" s="40" t="s">
        <v>588</v>
      </c>
      <c r="B1" s="40"/>
    </row>
    <row r="2" ht="26.25" customHeight="1" spans="1:5">
      <c r="A2" s="104" t="s">
        <v>589</v>
      </c>
      <c r="B2" s="104"/>
      <c r="C2" s="104"/>
      <c r="D2" s="104"/>
      <c r="E2" s="105"/>
    </row>
    <row r="3" ht="20.25" customHeight="1" spans="5:5">
      <c r="E3" s="103" t="s">
        <v>1</v>
      </c>
    </row>
    <row r="4" s="100" customFormat="1" ht="43.5" customHeight="1" spans="1:5">
      <c r="A4" s="106" t="s">
        <v>193</v>
      </c>
      <c r="B4" s="107" t="s">
        <v>590</v>
      </c>
      <c r="C4" s="108"/>
      <c r="D4" s="109"/>
      <c r="E4" s="110" t="s">
        <v>591</v>
      </c>
    </row>
    <row r="5" ht="20.1" customHeight="1" spans="1:5">
      <c r="A5" s="46"/>
      <c r="B5" s="111" t="s">
        <v>17</v>
      </c>
      <c r="C5" s="112"/>
      <c r="D5" s="113"/>
      <c r="E5" s="114">
        <f>SUM(E6:E8)</f>
        <v>141012</v>
      </c>
    </row>
    <row r="6" ht="20.1" customHeight="1" spans="1:9">
      <c r="A6" s="52">
        <v>1</v>
      </c>
      <c r="B6" s="57" t="s">
        <v>592</v>
      </c>
      <c r="C6" s="58"/>
      <c r="D6" s="59"/>
      <c r="E6" s="115">
        <v>88888</v>
      </c>
      <c r="I6" s="117"/>
    </row>
    <row r="7" ht="20.1" customHeight="1" spans="1:9">
      <c r="A7" s="52">
        <v>2</v>
      </c>
      <c r="B7" s="57" t="s">
        <v>593</v>
      </c>
      <c r="C7" s="58"/>
      <c r="D7" s="59"/>
      <c r="E7" s="115">
        <v>5935</v>
      </c>
      <c r="I7" s="117"/>
    </row>
    <row r="8" ht="20.1" customHeight="1" spans="1:9">
      <c r="A8" s="52">
        <v>3</v>
      </c>
      <c r="B8" s="57" t="s">
        <v>594</v>
      </c>
      <c r="C8" s="58"/>
      <c r="D8" s="59"/>
      <c r="E8" s="115">
        <f>SUM(E9:E32)</f>
        <v>46189</v>
      </c>
      <c r="I8" s="117"/>
    </row>
    <row r="9" ht="36" spans="1:9">
      <c r="A9" s="52"/>
      <c r="B9" s="61" t="s">
        <v>594</v>
      </c>
      <c r="C9" s="61" t="s">
        <v>595</v>
      </c>
      <c r="D9" s="61" t="s">
        <v>595</v>
      </c>
      <c r="E9" s="116">
        <v>1701</v>
      </c>
      <c r="I9" s="117"/>
    </row>
    <row r="10" ht="20.1" customHeight="1" spans="1:9">
      <c r="A10" s="52"/>
      <c r="B10" s="61" t="s">
        <v>594</v>
      </c>
      <c r="C10" s="61" t="s">
        <v>596</v>
      </c>
      <c r="D10" s="61" t="s">
        <v>597</v>
      </c>
      <c r="E10" s="116">
        <v>76</v>
      </c>
      <c r="I10" s="117"/>
    </row>
    <row r="11" ht="20.1" customHeight="1" spans="1:9">
      <c r="A11" s="52"/>
      <c r="B11" s="61" t="s">
        <v>594</v>
      </c>
      <c r="C11" s="61" t="s">
        <v>596</v>
      </c>
      <c r="D11" s="61" t="s">
        <v>598</v>
      </c>
      <c r="E11" s="116">
        <v>2762</v>
      </c>
      <c r="I11" s="117"/>
    </row>
    <row r="12" ht="20.1" customHeight="1" spans="1:9">
      <c r="A12" s="52"/>
      <c r="B12" s="61" t="s">
        <v>594</v>
      </c>
      <c r="C12" s="61" t="s">
        <v>596</v>
      </c>
      <c r="D12" s="61" t="s">
        <v>598</v>
      </c>
      <c r="E12" s="116">
        <v>1244</v>
      </c>
      <c r="I12" s="117"/>
    </row>
    <row r="13" ht="24" spans="1:9">
      <c r="A13" s="52"/>
      <c r="B13" s="61" t="s">
        <v>594</v>
      </c>
      <c r="C13" s="61" t="s">
        <v>596</v>
      </c>
      <c r="D13" s="61" t="s">
        <v>599</v>
      </c>
      <c r="E13" s="116">
        <v>160</v>
      </c>
      <c r="I13" s="117"/>
    </row>
    <row r="14" ht="20.1" customHeight="1" spans="1:9">
      <c r="A14" s="52"/>
      <c r="B14" s="61" t="s">
        <v>594</v>
      </c>
      <c r="C14" s="61" t="s">
        <v>596</v>
      </c>
      <c r="D14" s="61" t="s">
        <v>600</v>
      </c>
      <c r="E14" s="116">
        <v>74</v>
      </c>
      <c r="I14" s="117"/>
    </row>
    <row r="15" ht="20.1" customHeight="1" spans="1:9">
      <c r="A15" s="52"/>
      <c r="B15" s="61" t="s">
        <v>594</v>
      </c>
      <c r="C15" s="61" t="s">
        <v>596</v>
      </c>
      <c r="D15" s="61" t="s">
        <v>600</v>
      </c>
      <c r="E15" s="116">
        <v>54</v>
      </c>
      <c r="I15" s="117"/>
    </row>
    <row r="16" ht="20.1" customHeight="1" spans="1:9">
      <c r="A16" s="52"/>
      <c r="B16" s="61" t="s">
        <v>594</v>
      </c>
      <c r="C16" s="61" t="s">
        <v>596</v>
      </c>
      <c r="D16" s="61" t="s">
        <v>601</v>
      </c>
      <c r="E16" s="116">
        <v>83</v>
      </c>
      <c r="I16" s="117"/>
    </row>
    <row r="17" ht="20.1" customHeight="1" spans="1:9">
      <c r="A17" s="52"/>
      <c r="B17" s="61" t="s">
        <v>594</v>
      </c>
      <c r="C17" s="61" t="s">
        <v>596</v>
      </c>
      <c r="D17" s="61" t="s">
        <v>601</v>
      </c>
      <c r="E17" s="116">
        <v>31</v>
      </c>
      <c r="I17" s="117"/>
    </row>
    <row r="18" ht="20.1" customHeight="1" spans="1:9">
      <c r="A18" s="52"/>
      <c r="B18" s="61" t="s">
        <v>594</v>
      </c>
      <c r="C18" s="61" t="s">
        <v>596</v>
      </c>
      <c r="D18" s="61" t="s">
        <v>602</v>
      </c>
      <c r="E18" s="116">
        <v>55</v>
      </c>
      <c r="I18" s="117"/>
    </row>
    <row r="19" ht="20.1" customHeight="1" spans="1:9">
      <c r="A19" s="52"/>
      <c r="B19" s="61" t="s">
        <v>594</v>
      </c>
      <c r="C19" s="61" t="s">
        <v>596</v>
      </c>
      <c r="D19" s="61" t="s">
        <v>602</v>
      </c>
      <c r="E19" s="116">
        <v>420</v>
      </c>
      <c r="I19" s="117"/>
    </row>
    <row r="20" ht="20.1" customHeight="1" spans="1:9">
      <c r="A20" s="52"/>
      <c r="B20" s="61" t="s">
        <v>594</v>
      </c>
      <c r="C20" s="61" t="s">
        <v>596</v>
      </c>
      <c r="D20" s="61" t="s">
        <v>603</v>
      </c>
      <c r="E20" s="116">
        <v>675</v>
      </c>
      <c r="I20" s="117"/>
    </row>
    <row r="21" ht="20.1" customHeight="1" spans="1:9">
      <c r="A21" s="52"/>
      <c r="B21" s="61" t="s">
        <v>594</v>
      </c>
      <c r="C21" s="61" t="s">
        <v>604</v>
      </c>
      <c r="D21" s="61" t="s">
        <v>605</v>
      </c>
      <c r="E21" s="116">
        <v>268</v>
      </c>
      <c r="I21" s="117"/>
    </row>
    <row r="22" ht="20.1" customHeight="1" spans="1:9">
      <c r="A22" s="52"/>
      <c r="B22" s="61" t="s">
        <v>594</v>
      </c>
      <c r="C22" s="61" t="s">
        <v>606</v>
      </c>
      <c r="D22" s="61" t="s">
        <v>607</v>
      </c>
      <c r="E22" s="116">
        <v>132</v>
      </c>
      <c r="I22" s="117"/>
    </row>
    <row r="23" ht="20.1" customHeight="1" spans="1:9">
      <c r="A23" s="52"/>
      <c r="B23" s="61" t="s">
        <v>594</v>
      </c>
      <c r="C23" s="61" t="s">
        <v>606</v>
      </c>
      <c r="D23" s="61" t="s">
        <v>608</v>
      </c>
      <c r="E23" s="116">
        <v>2645</v>
      </c>
      <c r="I23" s="117"/>
    </row>
    <row r="24" ht="20.1" customHeight="1" spans="1:9">
      <c r="A24" s="52"/>
      <c r="B24" s="61" t="s">
        <v>594</v>
      </c>
      <c r="C24" s="61" t="s">
        <v>606</v>
      </c>
      <c r="D24" s="61" t="s">
        <v>199</v>
      </c>
      <c r="E24" s="116">
        <v>480</v>
      </c>
      <c r="I24" s="117"/>
    </row>
    <row r="25" ht="20.1" customHeight="1" spans="1:9">
      <c r="A25" s="52"/>
      <c r="B25" s="61" t="s">
        <v>594</v>
      </c>
      <c r="C25" s="61" t="s">
        <v>606</v>
      </c>
      <c r="D25" s="61" t="s">
        <v>199</v>
      </c>
      <c r="E25" s="116">
        <v>8112</v>
      </c>
      <c r="I25" s="117"/>
    </row>
    <row r="26" ht="20.1" customHeight="1" spans="1:9">
      <c r="A26" s="52"/>
      <c r="B26" s="61" t="s">
        <v>594</v>
      </c>
      <c r="C26" s="61" t="s">
        <v>606</v>
      </c>
      <c r="D26" s="61" t="s">
        <v>609</v>
      </c>
      <c r="E26" s="116">
        <v>39</v>
      </c>
      <c r="I26" s="117"/>
    </row>
    <row r="27" ht="20.1" customHeight="1" spans="1:5">
      <c r="A27" s="52"/>
      <c r="B27" s="61" t="s">
        <v>594</v>
      </c>
      <c r="C27" s="61" t="s">
        <v>105</v>
      </c>
      <c r="D27" s="61" t="s">
        <v>610</v>
      </c>
      <c r="E27" s="116">
        <v>3825</v>
      </c>
    </row>
    <row r="28" ht="20.1" customHeight="1" spans="1:5">
      <c r="A28" s="52"/>
      <c r="B28" s="61" t="s">
        <v>594</v>
      </c>
      <c r="C28" s="61" t="s">
        <v>105</v>
      </c>
      <c r="D28" s="61" t="s">
        <v>611</v>
      </c>
      <c r="E28" s="116">
        <v>2366</v>
      </c>
    </row>
    <row r="29" ht="20.1" customHeight="1" spans="1:5">
      <c r="A29" s="52"/>
      <c r="B29" s="61" t="s">
        <v>594</v>
      </c>
      <c r="C29" s="61" t="s">
        <v>105</v>
      </c>
      <c r="D29" s="61" t="s">
        <v>612</v>
      </c>
      <c r="E29" s="116">
        <v>35</v>
      </c>
    </row>
    <row r="30" ht="20.1" customHeight="1" spans="1:5">
      <c r="A30" s="52"/>
      <c r="B30" s="61" t="s">
        <v>594</v>
      </c>
      <c r="C30" s="61" t="s">
        <v>105</v>
      </c>
      <c r="D30" s="61" t="s">
        <v>612</v>
      </c>
      <c r="E30" s="116">
        <v>33</v>
      </c>
    </row>
    <row r="31" ht="20.1" customHeight="1" spans="1:5">
      <c r="A31" s="52"/>
      <c r="B31" s="61" t="s">
        <v>594</v>
      </c>
      <c r="C31" s="61" t="s">
        <v>613</v>
      </c>
      <c r="D31" s="61" t="s">
        <v>613</v>
      </c>
      <c r="E31" s="116">
        <v>2948</v>
      </c>
    </row>
    <row r="32" ht="20.1" customHeight="1" spans="1:5">
      <c r="A32" s="52"/>
      <c r="B32" s="61" t="s">
        <v>594</v>
      </c>
      <c r="C32" s="61" t="s">
        <v>614</v>
      </c>
      <c r="D32" s="61" t="s">
        <v>614</v>
      </c>
      <c r="E32" s="116">
        <v>17971</v>
      </c>
    </row>
  </sheetData>
  <mergeCells count="7">
    <mergeCell ref="A1:B1"/>
    <mergeCell ref="A2:E2"/>
    <mergeCell ref="B4:D4"/>
    <mergeCell ref="B5:D5"/>
    <mergeCell ref="B6:D6"/>
    <mergeCell ref="B7:D7"/>
    <mergeCell ref="B8:D8"/>
  </mergeCells>
  <printOptions horizontalCentered="1"/>
  <pageMargins left="0.314583333333333" right="0.156944444444444" top="0.590277777777778" bottom="0.511805555555556" header="0.511805555555556" footer="0.236111111111111"/>
  <pageSetup paperSize="9" orientation="portrait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5"/>
  </sheetPr>
  <dimension ref="A1:J32"/>
  <sheetViews>
    <sheetView showGridLines="0" showZeros="0" workbookViewId="0">
      <selection activeCell="A2" sqref="A2:E2"/>
    </sheetView>
  </sheetViews>
  <sheetFormatPr defaultColWidth="6.875" defaultRowHeight="12.75" customHeight="1"/>
  <cols>
    <col min="1" max="1" width="3.375" style="71" customWidth="1"/>
    <col min="2" max="2" width="9.5" style="72" customWidth="1"/>
    <col min="3" max="3" width="13.5" style="72" customWidth="1"/>
    <col min="4" max="4" width="39.25" style="72" customWidth="1"/>
    <col min="5" max="5" width="12.125" style="73" customWidth="1"/>
    <col min="6" max="6" width="5.875" style="72" customWidth="1"/>
    <col min="7" max="7" width="5.5" style="72" customWidth="1"/>
    <col min="8" max="8" width="9" style="69" customWidth="1"/>
    <col min="9" max="9" width="9.375" style="74" customWidth="1"/>
    <col min="10" max="10" width="8.625" style="72" customWidth="1"/>
    <col min="11" max="16384" width="6.875" style="72"/>
  </cols>
  <sheetData>
    <row r="1" customHeight="1" spans="1:2">
      <c r="A1" s="40" t="s">
        <v>615</v>
      </c>
      <c r="B1" s="40"/>
    </row>
    <row r="2" ht="22.5" customHeight="1" spans="1:6">
      <c r="A2" s="75" t="s">
        <v>616</v>
      </c>
      <c r="B2" s="75"/>
      <c r="C2" s="75"/>
      <c r="D2" s="75"/>
      <c r="E2" s="76"/>
      <c r="F2" s="77"/>
    </row>
    <row r="3" s="69" customFormat="1" ht="25.5" customHeight="1" spans="1:9">
      <c r="A3" s="78"/>
      <c r="B3" s="79"/>
      <c r="C3" s="79"/>
      <c r="D3" s="79"/>
      <c r="E3" s="80" t="s">
        <v>1</v>
      </c>
      <c r="F3" s="81"/>
      <c r="I3" s="74"/>
    </row>
    <row r="4" s="70" customFormat="1" ht="27" customHeight="1" spans="1:10">
      <c r="A4" s="82" t="s">
        <v>193</v>
      </c>
      <c r="B4" s="83" t="s">
        <v>617</v>
      </c>
      <c r="C4" s="83"/>
      <c r="D4" s="83"/>
      <c r="E4" s="84" t="s">
        <v>52</v>
      </c>
      <c r="F4" s="85"/>
      <c r="H4" s="86" t="s">
        <v>618</v>
      </c>
      <c r="I4" s="98" t="s">
        <v>619</v>
      </c>
      <c r="J4" s="47" t="s">
        <v>620</v>
      </c>
    </row>
    <row r="5" s="70" customFormat="1" ht="27" customHeight="1" spans="1:10">
      <c r="A5" s="82"/>
      <c r="B5" s="87" t="s">
        <v>56</v>
      </c>
      <c r="C5" s="87"/>
      <c r="D5" s="87"/>
      <c r="E5" s="88">
        <f>SUM(E6:E8)</f>
        <v>158444</v>
      </c>
      <c r="F5" s="89"/>
      <c r="H5" s="90">
        <f>'2022年“三保”支出需求情况表'!E5</f>
        <v>141012</v>
      </c>
      <c r="I5" s="99">
        <f>E5-H5</f>
        <v>17432</v>
      </c>
      <c r="J5" s="68" t="str">
        <f>IF(I5&gt;=0,"覆盖","有误")</f>
        <v>覆盖</v>
      </c>
    </row>
    <row r="6" ht="24" customHeight="1" spans="1:10">
      <c r="A6" s="91" t="s">
        <v>621</v>
      </c>
      <c r="B6" s="92" t="s">
        <v>592</v>
      </c>
      <c r="C6" s="93"/>
      <c r="D6" s="94"/>
      <c r="E6" s="95">
        <v>95491</v>
      </c>
      <c r="F6" s="96"/>
      <c r="H6" s="90">
        <f>'2022年“三保”支出需求情况表'!E6</f>
        <v>88888</v>
      </c>
      <c r="I6" s="99">
        <f t="shared" ref="I6:I25" si="0">E6-H6</f>
        <v>6603</v>
      </c>
      <c r="J6" s="68" t="str">
        <f t="shared" ref="J6:J25" si="1">IF(I6&gt;=0,"覆盖","有误")</f>
        <v>覆盖</v>
      </c>
    </row>
    <row r="7" ht="24" customHeight="1" spans="1:10">
      <c r="A7" s="91" t="s">
        <v>622</v>
      </c>
      <c r="B7" s="92" t="s">
        <v>593</v>
      </c>
      <c r="C7" s="93"/>
      <c r="D7" s="94"/>
      <c r="E7" s="95">
        <v>6934</v>
      </c>
      <c r="F7" s="96"/>
      <c r="H7" s="90">
        <f>'2022年“三保”支出需求情况表'!E7</f>
        <v>5935</v>
      </c>
      <c r="I7" s="99">
        <f t="shared" si="0"/>
        <v>999</v>
      </c>
      <c r="J7" s="68" t="str">
        <f t="shared" si="1"/>
        <v>覆盖</v>
      </c>
    </row>
    <row r="8" ht="24" customHeight="1" spans="1:10">
      <c r="A8" s="91" t="s">
        <v>623</v>
      </c>
      <c r="B8" s="92" t="s">
        <v>594</v>
      </c>
      <c r="C8" s="93"/>
      <c r="D8" s="94"/>
      <c r="E8" s="95">
        <f>SUM(E9:E32)</f>
        <v>56019</v>
      </c>
      <c r="F8" s="96"/>
      <c r="H8" s="90">
        <f>'2022年“三保”支出需求情况表'!E8</f>
        <v>46189</v>
      </c>
      <c r="I8" s="99">
        <f t="shared" si="0"/>
        <v>9830</v>
      </c>
      <c r="J8" s="68" t="str">
        <f t="shared" si="1"/>
        <v>覆盖</v>
      </c>
    </row>
    <row r="9" ht="36" spans="1:10">
      <c r="A9" s="91"/>
      <c r="B9" s="92" t="s">
        <v>594</v>
      </c>
      <c r="C9" s="61" t="s">
        <v>595</v>
      </c>
      <c r="D9" s="61" t="s">
        <v>595</v>
      </c>
      <c r="E9" s="95">
        <v>1857</v>
      </c>
      <c r="F9" s="96"/>
      <c r="H9" s="97">
        <f>'2022年“三保”支出需求情况表'!E9</f>
        <v>1701</v>
      </c>
      <c r="I9" s="99">
        <f t="shared" si="0"/>
        <v>156</v>
      </c>
      <c r="J9" s="68" t="str">
        <f t="shared" si="1"/>
        <v>覆盖</v>
      </c>
    </row>
    <row r="10" ht="21.95" customHeight="1" spans="1:10">
      <c r="A10" s="91"/>
      <c r="B10" s="92" t="s">
        <v>594</v>
      </c>
      <c r="C10" s="61" t="s">
        <v>596</v>
      </c>
      <c r="D10" s="61" t="s">
        <v>597</v>
      </c>
      <c r="E10" s="95">
        <v>887</v>
      </c>
      <c r="F10" s="96"/>
      <c r="H10" s="97">
        <f>'2022年“三保”支出需求情况表'!E10</f>
        <v>76</v>
      </c>
      <c r="I10" s="99">
        <f t="shared" si="0"/>
        <v>811</v>
      </c>
      <c r="J10" s="68" t="str">
        <f t="shared" si="1"/>
        <v>覆盖</v>
      </c>
    </row>
    <row r="11" ht="21.95" customHeight="1" spans="1:10">
      <c r="A11" s="91"/>
      <c r="B11" s="92" t="s">
        <v>594</v>
      </c>
      <c r="C11" s="61" t="s">
        <v>596</v>
      </c>
      <c r="D11" s="61" t="s">
        <v>624</v>
      </c>
      <c r="E11" s="95">
        <v>3364</v>
      </c>
      <c r="F11" s="96"/>
      <c r="H11" s="97">
        <f>'2022年“三保”支出需求情况表'!E11</f>
        <v>2762</v>
      </c>
      <c r="I11" s="99">
        <f t="shared" si="0"/>
        <v>602</v>
      </c>
      <c r="J11" s="68" t="str">
        <f t="shared" si="1"/>
        <v>覆盖</v>
      </c>
    </row>
    <row r="12" ht="21.95" customHeight="1" spans="1:10">
      <c r="A12" s="91"/>
      <c r="B12" s="92" t="s">
        <v>594</v>
      </c>
      <c r="C12" s="61" t="s">
        <v>596</v>
      </c>
      <c r="D12" s="61" t="s">
        <v>625</v>
      </c>
      <c r="E12" s="95">
        <v>1363</v>
      </c>
      <c r="F12" s="96"/>
      <c r="H12" s="97">
        <f>'2022年“三保”支出需求情况表'!E12</f>
        <v>1244</v>
      </c>
      <c r="I12" s="99">
        <f t="shared" si="0"/>
        <v>119</v>
      </c>
      <c r="J12" s="68" t="str">
        <f t="shared" si="1"/>
        <v>覆盖</v>
      </c>
    </row>
    <row r="13" ht="24" spans="1:10">
      <c r="A13" s="91"/>
      <c r="B13" s="92" t="s">
        <v>594</v>
      </c>
      <c r="C13" s="61" t="s">
        <v>596</v>
      </c>
      <c r="D13" s="61" t="s">
        <v>599</v>
      </c>
      <c r="E13" s="95">
        <v>253</v>
      </c>
      <c r="F13" s="96"/>
      <c r="H13" s="97">
        <f>'2022年“三保”支出需求情况表'!E13</f>
        <v>160</v>
      </c>
      <c r="I13" s="99">
        <f t="shared" si="0"/>
        <v>93</v>
      </c>
      <c r="J13" s="68" t="str">
        <f t="shared" si="1"/>
        <v>覆盖</v>
      </c>
    </row>
    <row r="14" ht="21.95" customHeight="1" spans="1:10">
      <c r="A14" s="91"/>
      <c r="B14" s="92" t="s">
        <v>594</v>
      </c>
      <c r="C14" s="61" t="s">
        <v>596</v>
      </c>
      <c r="D14" s="61" t="s">
        <v>626</v>
      </c>
      <c r="E14" s="95">
        <v>216</v>
      </c>
      <c r="F14" s="96"/>
      <c r="H14" s="97">
        <f>'2022年“三保”支出需求情况表'!E14</f>
        <v>74</v>
      </c>
      <c r="I14" s="99">
        <f t="shared" si="0"/>
        <v>142</v>
      </c>
      <c r="J14" s="68" t="str">
        <f t="shared" si="1"/>
        <v>覆盖</v>
      </c>
    </row>
    <row r="15" ht="21.95" customHeight="1" spans="1:10">
      <c r="A15" s="91"/>
      <c r="B15" s="92" t="s">
        <v>594</v>
      </c>
      <c r="C15" s="61" t="s">
        <v>596</v>
      </c>
      <c r="D15" s="61" t="s">
        <v>627</v>
      </c>
      <c r="E15" s="95">
        <v>117</v>
      </c>
      <c r="F15" s="96"/>
      <c r="H15" s="97">
        <f>'2022年“三保”支出需求情况表'!E15</f>
        <v>54</v>
      </c>
      <c r="I15" s="99">
        <f t="shared" si="0"/>
        <v>63</v>
      </c>
      <c r="J15" s="68" t="str">
        <f t="shared" si="1"/>
        <v>覆盖</v>
      </c>
    </row>
    <row r="16" ht="21.95" customHeight="1" spans="1:10">
      <c r="A16" s="91"/>
      <c r="B16" s="92" t="s">
        <v>594</v>
      </c>
      <c r="C16" s="61" t="s">
        <v>596</v>
      </c>
      <c r="D16" s="61" t="s">
        <v>628</v>
      </c>
      <c r="E16" s="95">
        <v>93</v>
      </c>
      <c r="F16" s="96"/>
      <c r="H16" s="97">
        <f>'2022年“三保”支出需求情况表'!E16</f>
        <v>83</v>
      </c>
      <c r="I16" s="99">
        <f t="shared" si="0"/>
        <v>10</v>
      </c>
      <c r="J16" s="68" t="str">
        <f t="shared" si="1"/>
        <v>覆盖</v>
      </c>
    </row>
    <row r="17" ht="21.95" customHeight="1" spans="1:10">
      <c r="A17" s="91"/>
      <c r="B17" s="92" t="s">
        <v>594</v>
      </c>
      <c r="C17" s="61" t="s">
        <v>596</v>
      </c>
      <c r="D17" s="61" t="s">
        <v>629</v>
      </c>
      <c r="E17" s="95">
        <v>42</v>
      </c>
      <c r="F17" s="96"/>
      <c r="H17" s="97">
        <f>'2022年“三保”支出需求情况表'!E17</f>
        <v>31</v>
      </c>
      <c r="I17" s="99">
        <f t="shared" si="0"/>
        <v>11</v>
      </c>
      <c r="J17" s="68" t="str">
        <f t="shared" si="1"/>
        <v>覆盖</v>
      </c>
    </row>
    <row r="18" ht="21.95" customHeight="1" spans="1:10">
      <c r="A18" s="91"/>
      <c r="B18" s="92" t="s">
        <v>594</v>
      </c>
      <c r="C18" s="61" t="s">
        <v>596</v>
      </c>
      <c r="D18" s="61" t="s">
        <v>630</v>
      </c>
      <c r="E18" s="95">
        <v>60</v>
      </c>
      <c r="F18" s="96"/>
      <c r="H18" s="97">
        <f>'2022年“三保”支出需求情况表'!E18</f>
        <v>55</v>
      </c>
      <c r="I18" s="99">
        <f t="shared" si="0"/>
        <v>5</v>
      </c>
      <c r="J18" s="68" t="str">
        <f t="shared" si="1"/>
        <v>覆盖</v>
      </c>
    </row>
    <row r="19" ht="21.95" customHeight="1" spans="1:10">
      <c r="A19" s="91"/>
      <c r="B19" s="92" t="s">
        <v>594</v>
      </c>
      <c r="C19" s="61" t="s">
        <v>596</v>
      </c>
      <c r="D19" s="61" t="s">
        <v>631</v>
      </c>
      <c r="E19" s="95">
        <v>450</v>
      </c>
      <c r="F19" s="96"/>
      <c r="H19" s="97">
        <f>'2022年“三保”支出需求情况表'!E19</f>
        <v>420</v>
      </c>
      <c r="I19" s="99">
        <f t="shared" si="0"/>
        <v>30</v>
      </c>
      <c r="J19" s="68" t="str">
        <f t="shared" si="1"/>
        <v>覆盖</v>
      </c>
    </row>
    <row r="20" ht="21.95" customHeight="1" spans="1:10">
      <c r="A20" s="91"/>
      <c r="B20" s="92" t="s">
        <v>594</v>
      </c>
      <c r="C20" s="61" t="s">
        <v>596</v>
      </c>
      <c r="D20" s="61" t="s">
        <v>603</v>
      </c>
      <c r="E20" s="95">
        <v>859</v>
      </c>
      <c r="F20" s="96"/>
      <c r="H20" s="97">
        <f>'2022年“三保”支出需求情况表'!E20</f>
        <v>675</v>
      </c>
      <c r="I20" s="99">
        <f t="shared" si="0"/>
        <v>184</v>
      </c>
      <c r="J20" s="68" t="str">
        <f t="shared" si="1"/>
        <v>覆盖</v>
      </c>
    </row>
    <row r="21" ht="21.95" customHeight="1" spans="1:10">
      <c r="A21" s="91"/>
      <c r="B21" s="92" t="s">
        <v>594</v>
      </c>
      <c r="C21" s="61" t="s">
        <v>604</v>
      </c>
      <c r="D21" s="61" t="s">
        <v>605</v>
      </c>
      <c r="E21" s="95">
        <v>303</v>
      </c>
      <c r="F21" s="96"/>
      <c r="H21" s="97">
        <f>'2022年“三保”支出需求情况表'!E21</f>
        <v>268</v>
      </c>
      <c r="I21" s="99">
        <f t="shared" si="0"/>
        <v>35</v>
      </c>
      <c r="J21" s="68" t="str">
        <f t="shared" si="1"/>
        <v>覆盖</v>
      </c>
    </row>
    <row r="22" ht="21.95" customHeight="1" spans="1:10">
      <c r="A22" s="91"/>
      <c r="B22" s="92" t="s">
        <v>594</v>
      </c>
      <c r="C22" s="61" t="s">
        <v>606</v>
      </c>
      <c r="D22" s="61" t="s">
        <v>607</v>
      </c>
      <c r="E22" s="95">
        <v>160</v>
      </c>
      <c r="F22" s="96"/>
      <c r="H22" s="97">
        <f>'2022年“三保”支出需求情况表'!E22</f>
        <v>132</v>
      </c>
      <c r="I22" s="99">
        <f t="shared" si="0"/>
        <v>28</v>
      </c>
      <c r="J22" s="68" t="str">
        <f t="shared" si="1"/>
        <v>覆盖</v>
      </c>
    </row>
    <row r="23" ht="21.95" customHeight="1" spans="1:10">
      <c r="A23" s="91"/>
      <c r="B23" s="92" t="s">
        <v>594</v>
      </c>
      <c r="C23" s="61" t="s">
        <v>606</v>
      </c>
      <c r="D23" s="61" t="s">
        <v>608</v>
      </c>
      <c r="E23" s="95">
        <v>3544</v>
      </c>
      <c r="F23" s="96"/>
      <c r="H23" s="97">
        <f>'2022年“三保”支出需求情况表'!E23</f>
        <v>2645</v>
      </c>
      <c r="I23" s="99">
        <f t="shared" si="0"/>
        <v>899</v>
      </c>
      <c r="J23" s="68" t="str">
        <f t="shared" si="1"/>
        <v>覆盖</v>
      </c>
    </row>
    <row r="24" ht="21.95" customHeight="1" spans="1:10">
      <c r="A24" s="91"/>
      <c r="B24" s="92" t="s">
        <v>594</v>
      </c>
      <c r="C24" s="61" t="s">
        <v>606</v>
      </c>
      <c r="D24" s="61" t="s">
        <v>632</v>
      </c>
      <c r="E24" s="95">
        <v>500</v>
      </c>
      <c r="F24" s="96"/>
      <c r="H24" s="97">
        <f>'2022年“三保”支出需求情况表'!E24</f>
        <v>480</v>
      </c>
      <c r="I24" s="99">
        <f t="shared" si="0"/>
        <v>20</v>
      </c>
      <c r="J24" s="68" t="str">
        <f t="shared" si="1"/>
        <v>覆盖</v>
      </c>
    </row>
    <row r="25" ht="21.95" customHeight="1" spans="1:10">
      <c r="A25" s="91"/>
      <c r="B25" s="92" t="s">
        <v>594</v>
      </c>
      <c r="C25" s="61" t="s">
        <v>606</v>
      </c>
      <c r="D25" s="61" t="s">
        <v>633</v>
      </c>
      <c r="E25" s="95">
        <v>10118</v>
      </c>
      <c r="F25" s="96"/>
      <c r="H25" s="97">
        <f>'2022年“三保”支出需求情况表'!E25</f>
        <v>8112</v>
      </c>
      <c r="I25" s="99">
        <f t="shared" si="0"/>
        <v>2006</v>
      </c>
      <c r="J25" s="68" t="str">
        <f t="shared" si="1"/>
        <v>覆盖</v>
      </c>
    </row>
    <row r="26" ht="21.95" customHeight="1" spans="1:10">
      <c r="A26" s="91"/>
      <c r="B26" s="92" t="s">
        <v>594</v>
      </c>
      <c r="C26" s="61" t="s">
        <v>606</v>
      </c>
      <c r="D26" s="61" t="s">
        <v>609</v>
      </c>
      <c r="E26" s="95">
        <v>261</v>
      </c>
      <c r="F26" s="96"/>
      <c r="H26" s="97">
        <f>'2022年“三保”支出需求情况表'!E26</f>
        <v>39</v>
      </c>
      <c r="I26" s="99">
        <f t="shared" ref="I26:I32" si="2">E26-H26</f>
        <v>222</v>
      </c>
      <c r="J26" s="68" t="str">
        <f t="shared" ref="J26:J32" si="3">IF(I26&gt;=0,"覆盖","有误")</f>
        <v>覆盖</v>
      </c>
    </row>
    <row r="27" ht="21.95" customHeight="1" spans="1:10">
      <c r="A27" s="91"/>
      <c r="B27" s="92" t="s">
        <v>594</v>
      </c>
      <c r="C27" s="61" t="s">
        <v>105</v>
      </c>
      <c r="D27" s="61" t="s">
        <v>610</v>
      </c>
      <c r="E27" s="95">
        <v>4550</v>
      </c>
      <c r="F27" s="96"/>
      <c r="H27" s="97">
        <f>'2022年“三保”支出需求情况表'!E27</f>
        <v>3825</v>
      </c>
      <c r="I27" s="99">
        <f t="shared" si="2"/>
        <v>725</v>
      </c>
      <c r="J27" s="68" t="str">
        <f t="shared" si="3"/>
        <v>覆盖</v>
      </c>
    </row>
    <row r="28" ht="21.95" customHeight="1" spans="1:10">
      <c r="A28" s="91"/>
      <c r="B28" s="92" t="s">
        <v>594</v>
      </c>
      <c r="C28" s="61" t="s">
        <v>105</v>
      </c>
      <c r="D28" s="61" t="s">
        <v>611</v>
      </c>
      <c r="E28" s="95">
        <v>2936</v>
      </c>
      <c r="F28" s="96"/>
      <c r="H28" s="97">
        <f>'2022年“三保”支出需求情况表'!E28</f>
        <v>2366</v>
      </c>
      <c r="I28" s="99">
        <f t="shared" si="2"/>
        <v>570</v>
      </c>
      <c r="J28" s="68" t="str">
        <f t="shared" si="3"/>
        <v>覆盖</v>
      </c>
    </row>
    <row r="29" ht="21.95" customHeight="1" spans="1:10">
      <c r="A29" s="91"/>
      <c r="B29" s="92" t="s">
        <v>594</v>
      </c>
      <c r="C29" s="61" t="s">
        <v>105</v>
      </c>
      <c r="D29" s="61" t="s">
        <v>634</v>
      </c>
      <c r="E29" s="95">
        <v>103</v>
      </c>
      <c r="F29" s="96"/>
      <c r="H29" s="97">
        <f>'2022年“三保”支出需求情况表'!E29</f>
        <v>35</v>
      </c>
      <c r="I29" s="99">
        <f t="shared" si="2"/>
        <v>68</v>
      </c>
      <c r="J29" s="68" t="str">
        <f t="shared" si="3"/>
        <v>覆盖</v>
      </c>
    </row>
    <row r="30" ht="21.95" customHeight="1" spans="1:10">
      <c r="A30" s="91"/>
      <c r="B30" s="92" t="s">
        <v>594</v>
      </c>
      <c r="C30" s="61" t="s">
        <v>105</v>
      </c>
      <c r="D30" s="61" t="s">
        <v>635</v>
      </c>
      <c r="E30" s="95">
        <v>40</v>
      </c>
      <c r="F30" s="96"/>
      <c r="H30" s="97">
        <f>'2022年“三保”支出需求情况表'!E30</f>
        <v>33</v>
      </c>
      <c r="I30" s="99">
        <f t="shared" si="2"/>
        <v>7</v>
      </c>
      <c r="J30" s="68" t="str">
        <f t="shared" si="3"/>
        <v>覆盖</v>
      </c>
    </row>
    <row r="31" ht="21.95" customHeight="1" spans="1:10">
      <c r="A31" s="91"/>
      <c r="B31" s="92" t="s">
        <v>594</v>
      </c>
      <c r="C31" s="61" t="s">
        <v>613</v>
      </c>
      <c r="D31" s="61" t="s">
        <v>613</v>
      </c>
      <c r="E31" s="95">
        <v>4606</v>
      </c>
      <c r="F31" s="96"/>
      <c r="H31" s="97">
        <f>'2022年“三保”支出需求情况表'!E31</f>
        <v>2948</v>
      </c>
      <c r="I31" s="99">
        <f t="shared" si="2"/>
        <v>1658</v>
      </c>
      <c r="J31" s="68" t="str">
        <f t="shared" si="3"/>
        <v>覆盖</v>
      </c>
    </row>
    <row r="32" ht="24" spans="1:10">
      <c r="A32" s="91"/>
      <c r="B32" s="92" t="s">
        <v>594</v>
      </c>
      <c r="C32" s="61" t="s">
        <v>614</v>
      </c>
      <c r="D32" s="61" t="s">
        <v>614</v>
      </c>
      <c r="E32" s="95">
        <v>19337</v>
      </c>
      <c r="F32" s="96"/>
      <c r="H32" s="97">
        <f>'2022年“三保”支出需求情况表'!E32</f>
        <v>17971</v>
      </c>
      <c r="I32" s="99">
        <f t="shared" si="2"/>
        <v>1366</v>
      </c>
      <c r="J32" s="68" t="str">
        <f t="shared" si="3"/>
        <v>覆盖</v>
      </c>
    </row>
  </sheetData>
  <mergeCells count="8">
    <mergeCell ref="A1:B1"/>
    <mergeCell ref="A2:E2"/>
    <mergeCell ref="B4:D4"/>
    <mergeCell ref="B5:D5"/>
    <mergeCell ref="B6:D6"/>
    <mergeCell ref="B7:D7"/>
    <mergeCell ref="B8:D8"/>
    <mergeCell ref="A4:A5"/>
  </mergeCells>
  <printOptions horizontalCentered="1"/>
  <pageMargins left="0.26" right="0.156944444444444" top="0.590277777777778" bottom="0.66875" header="0.511805555555556" footer="0.236111111111111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5"/>
  </sheetPr>
  <dimension ref="A1:I40"/>
  <sheetViews>
    <sheetView showZeros="0" topLeftCell="A4" workbookViewId="0">
      <selection activeCell="K10" sqref="K10"/>
    </sheetView>
  </sheetViews>
  <sheetFormatPr defaultColWidth="9" defaultRowHeight="14.25"/>
  <cols>
    <col min="1" max="1" width="30.5" style="465" customWidth="1"/>
    <col min="2" max="2" width="10" style="465" customWidth="1"/>
    <col min="3" max="3" width="8.75" style="465" customWidth="1"/>
    <col min="4" max="4" width="8.625" style="465" customWidth="1"/>
    <col min="5" max="5" width="8.75" style="465" customWidth="1"/>
    <col min="6" max="248" width="9.125" style="465" customWidth="1"/>
    <col min="249" max="252" width="9" style="465"/>
    <col min="253" max="253" width="25.875" style="465" customWidth="1"/>
    <col min="254" max="255" width="11.25" style="465" customWidth="1"/>
    <col min="256" max="257" width="10.25" style="465" customWidth="1"/>
    <col min="258" max="258" width="11.25" style="465" customWidth="1"/>
    <col min="259" max="504" width="9.125" style="465" customWidth="1"/>
    <col min="505" max="508" width="9" style="465"/>
    <col min="509" max="509" width="25.875" style="465" customWidth="1"/>
    <col min="510" max="511" width="11.25" style="465" customWidth="1"/>
    <col min="512" max="513" width="10.25" style="465" customWidth="1"/>
    <col min="514" max="514" width="11.25" style="465" customWidth="1"/>
    <col min="515" max="760" width="9.125" style="465" customWidth="1"/>
    <col min="761" max="764" width="9" style="465"/>
    <col min="765" max="765" width="25.875" style="465" customWidth="1"/>
    <col min="766" max="767" width="11.25" style="465" customWidth="1"/>
    <col min="768" max="769" width="10.25" style="465" customWidth="1"/>
    <col min="770" max="770" width="11.25" style="465" customWidth="1"/>
    <col min="771" max="1016" width="9.125" style="465" customWidth="1"/>
    <col min="1017" max="1020" width="9" style="465"/>
    <col min="1021" max="1021" width="25.875" style="465" customWidth="1"/>
    <col min="1022" max="1023" width="11.25" style="465" customWidth="1"/>
    <col min="1024" max="1025" width="10.25" style="465" customWidth="1"/>
    <col min="1026" max="1026" width="11.25" style="465" customWidth="1"/>
    <col min="1027" max="1272" width="9.125" style="465" customWidth="1"/>
    <col min="1273" max="1276" width="9" style="465"/>
    <col min="1277" max="1277" width="25.875" style="465" customWidth="1"/>
    <col min="1278" max="1279" width="11.25" style="465" customWidth="1"/>
    <col min="1280" max="1281" width="10.25" style="465" customWidth="1"/>
    <col min="1282" max="1282" width="11.25" style="465" customWidth="1"/>
    <col min="1283" max="1528" width="9.125" style="465" customWidth="1"/>
    <col min="1529" max="1532" width="9" style="465"/>
    <col min="1533" max="1533" width="25.875" style="465" customWidth="1"/>
    <col min="1534" max="1535" width="11.25" style="465" customWidth="1"/>
    <col min="1536" max="1537" width="10.25" style="465" customWidth="1"/>
    <col min="1538" max="1538" width="11.25" style="465" customWidth="1"/>
    <col min="1539" max="1784" width="9.125" style="465" customWidth="1"/>
    <col min="1785" max="1788" width="9" style="465"/>
    <col min="1789" max="1789" width="25.875" style="465" customWidth="1"/>
    <col min="1790" max="1791" width="11.25" style="465" customWidth="1"/>
    <col min="1792" max="1793" width="10.25" style="465" customWidth="1"/>
    <col min="1794" max="1794" width="11.25" style="465" customWidth="1"/>
    <col min="1795" max="2040" width="9.125" style="465" customWidth="1"/>
    <col min="2041" max="2044" width="9" style="465"/>
    <col min="2045" max="2045" width="25.875" style="465" customWidth="1"/>
    <col min="2046" max="2047" width="11.25" style="465" customWidth="1"/>
    <col min="2048" max="2049" width="10.25" style="465" customWidth="1"/>
    <col min="2050" max="2050" width="11.25" style="465" customWidth="1"/>
    <col min="2051" max="2296" width="9.125" style="465" customWidth="1"/>
    <col min="2297" max="2300" width="9" style="465"/>
    <col min="2301" max="2301" width="25.875" style="465" customWidth="1"/>
    <col min="2302" max="2303" width="11.25" style="465" customWidth="1"/>
    <col min="2304" max="2305" width="10.25" style="465" customWidth="1"/>
    <col min="2306" max="2306" width="11.25" style="465" customWidth="1"/>
    <col min="2307" max="2552" width="9.125" style="465" customWidth="1"/>
    <col min="2553" max="2556" width="9" style="465"/>
    <col min="2557" max="2557" width="25.875" style="465" customWidth="1"/>
    <col min="2558" max="2559" width="11.25" style="465" customWidth="1"/>
    <col min="2560" max="2561" width="10.25" style="465" customWidth="1"/>
    <col min="2562" max="2562" width="11.25" style="465" customWidth="1"/>
    <col min="2563" max="2808" width="9.125" style="465" customWidth="1"/>
    <col min="2809" max="2812" width="9" style="465"/>
    <col min="2813" max="2813" width="25.875" style="465" customWidth="1"/>
    <col min="2814" max="2815" width="11.25" style="465" customWidth="1"/>
    <col min="2816" max="2817" width="10.25" style="465" customWidth="1"/>
    <col min="2818" max="2818" width="11.25" style="465" customWidth="1"/>
    <col min="2819" max="3064" width="9.125" style="465" customWidth="1"/>
    <col min="3065" max="3068" width="9" style="465"/>
    <col min="3069" max="3069" width="25.875" style="465" customWidth="1"/>
    <col min="3070" max="3071" width="11.25" style="465" customWidth="1"/>
    <col min="3072" max="3073" width="10.25" style="465" customWidth="1"/>
    <col min="3074" max="3074" width="11.25" style="465" customWidth="1"/>
    <col min="3075" max="3320" width="9.125" style="465" customWidth="1"/>
    <col min="3321" max="3324" width="9" style="465"/>
    <col min="3325" max="3325" width="25.875" style="465" customWidth="1"/>
    <col min="3326" max="3327" width="11.25" style="465" customWidth="1"/>
    <col min="3328" max="3329" width="10.25" style="465" customWidth="1"/>
    <col min="3330" max="3330" width="11.25" style="465" customWidth="1"/>
    <col min="3331" max="3576" width="9.125" style="465" customWidth="1"/>
    <col min="3577" max="3580" width="9" style="465"/>
    <col min="3581" max="3581" width="25.875" style="465" customWidth="1"/>
    <col min="3582" max="3583" width="11.25" style="465" customWidth="1"/>
    <col min="3584" max="3585" width="10.25" style="465" customWidth="1"/>
    <col min="3586" max="3586" width="11.25" style="465" customWidth="1"/>
    <col min="3587" max="3832" width="9.125" style="465" customWidth="1"/>
    <col min="3833" max="3836" width="9" style="465"/>
    <col min="3837" max="3837" width="25.875" style="465" customWidth="1"/>
    <col min="3838" max="3839" width="11.25" style="465" customWidth="1"/>
    <col min="3840" max="3841" width="10.25" style="465" customWidth="1"/>
    <col min="3842" max="3842" width="11.25" style="465" customWidth="1"/>
    <col min="3843" max="4088" width="9.125" style="465" customWidth="1"/>
    <col min="4089" max="4092" width="9" style="465"/>
    <col min="4093" max="4093" width="25.875" style="465" customWidth="1"/>
    <col min="4094" max="4095" width="11.25" style="465" customWidth="1"/>
    <col min="4096" max="4097" width="10.25" style="465" customWidth="1"/>
    <col min="4098" max="4098" width="11.25" style="465" customWidth="1"/>
    <col min="4099" max="4344" width="9.125" style="465" customWidth="1"/>
    <col min="4345" max="4348" width="9" style="465"/>
    <col min="4349" max="4349" width="25.875" style="465" customWidth="1"/>
    <col min="4350" max="4351" width="11.25" style="465" customWidth="1"/>
    <col min="4352" max="4353" width="10.25" style="465" customWidth="1"/>
    <col min="4354" max="4354" width="11.25" style="465" customWidth="1"/>
    <col min="4355" max="4600" width="9.125" style="465" customWidth="1"/>
    <col min="4601" max="4604" width="9" style="465"/>
    <col min="4605" max="4605" width="25.875" style="465" customWidth="1"/>
    <col min="4606" max="4607" width="11.25" style="465" customWidth="1"/>
    <col min="4608" max="4609" width="10.25" style="465" customWidth="1"/>
    <col min="4610" max="4610" width="11.25" style="465" customWidth="1"/>
    <col min="4611" max="4856" width="9.125" style="465" customWidth="1"/>
    <col min="4857" max="4860" width="9" style="465"/>
    <col min="4861" max="4861" width="25.875" style="465" customWidth="1"/>
    <col min="4862" max="4863" width="11.25" style="465" customWidth="1"/>
    <col min="4864" max="4865" width="10.25" style="465" customWidth="1"/>
    <col min="4866" max="4866" width="11.25" style="465" customWidth="1"/>
    <col min="4867" max="5112" width="9.125" style="465" customWidth="1"/>
    <col min="5113" max="5116" width="9" style="465"/>
    <col min="5117" max="5117" width="25.875" style="465" customWidth="1"/>
    <col min="5118" max="5119" width="11.25" style="465" customWidth="1"/>
    <col min="5120" max="5121" width="10.25" style="465" customWidth="1"/>
    <col min="5122" max="5122" width="11.25" style="465" customWidth="1"/>
    <col min="5123" max="5368" width="9.125" style="465" customWidth="1"/>
    <col min="5369" max="5372" width="9" style="465"/>
    <col min="5373" max="5373" width="25.875" style="465" customWidth="1"/>
    <col min="5374" max="5375" width="11.25" style="465" customWidth="1"/>
    <col min="5376" max="5377" width="10.25" style="465" customWidth="1"/>
    <col min="5378" max="5378" width="11.25" style="465" customWidth="1"/>
    <col min="5379" max="5624" width="9.125" style="465" customWidth="1"/>
    <col min="5625" max="5628" width="9" style="465"/>
    <col min="5629" max="5629" width="25.875" style="465" customWidth="1"/>
    <col min="5630" max="5631" width="11.25" style="465" customWidth="1"/>
    <col min="5632" max="5633" width="10.25" style="465" customWidth="1"/>
    <col min="5634" max="5634" width="11.25" style="465" customWidth="1"/>
    <col min="5635" max="5880" width="9.125" style="465" customWidth="1"/>
    <col min="5881" max="5884" width="9" style="465"/>
    <col min="5885" max="5885" width="25.875" style="465" customWidth="1"/>
    <col min="5886" max="5887" width="11.25" style="465" customWidth="1"/>
    <col min="5888" max="5889" width="10.25" style="465" customWidth="1"/>
    <col min="5890" max="5890" width="11.25" style="465" customWidth="1"/>
    <col min="5891" max="6136" width="9.125" style="465" customWidth="1"/>
    <col min="6137" max="6140" width="9" style="465"/>
    <col min="6141" max="6141" width="25.875" style="465" customWidth="1"/>
    <col min="6142" max="6143" width="11.25" style="465" customWidth="1"/>
    <col min="6144" max="6145" width="10.25" style="465" customWidth="1"/>
    <col min="6146" max="6146" width="11.25" style="465" customWidth="1"/>
    <col min="6147" max="6392" width="9.125" style="465" customWidth="1"/>
    <col min="6393" max="6396" width="9" style="465"/>
    <col min="6397" max="6397" width="25.875" style="465" customWidth="1"/>
    <col min="6398" max="6399" width="11.25" style="465" customWidth="1"/>
    <col min="6400" max="6401" width="10.25" style="465" customWidth="1"/>
    <col min="6402" max="6402" width="11.25" style="465" customWidth="1"/>
    <col min="6403" max="6648" width="9.125" style="465" customWidth="1"/>
    <col min="6649" max="6652" width="9" style="465"/>
    <col min="6653" max="6653" width="25.875" style="465" customWidth="1"/>
    <col min="6654" max="6655" width="11.25" style="465" customWidth="1"/>
    <col min="6656" max="6657" width="10.25" style="465" customWidth="1"/>
    <col min="6658" max="6658" width="11.25" style="465" customWidth="1"/>
    <col min="6659" max="6904" width="9.125" style="465" customWidth="1"/>
    <col min="6905" max="6908" width="9" style="465"/>
    <col min="6909" max="6909" width="25.875" style="465" customWidth="1"/>
    <col min="6910" max="6911" width="11.25" style="465" customWidth="1"/>
    <col min="6912" max="6913" width="10.25" style="465" customWidth="1"/>
    <col min="6914" max="6914" width="11.25" style="465" customWidth="1"/>
    <col min="6915" max="7160" width="9.125" style="465" customWidth="1"/>
    <col min="7161" max="7164" width="9" style="465"/>
    <col min="7165" max="7165" width="25.875" style="465" customWidth="1"/>
    <col min="7166" max="7167" width="11.25" style="465" customWidth="1"/>
    <col min="7168" max="7169" width="10.25" style="465" customWidth="1"/>
    <col min="7170" max="7170" width="11.25" style="465" customWidth="1"/>
    <col min="7171" max="7416" width="9.125" style="465" customWidth="1"/>
    <col min="7417" max="7420" width="9" style="465"/>
    <col min="7421" max="7421" width="25.875" style="465" customWidth="1"/>
    <col min="7422" max="7423" width="11.25" style="465" customWidth="1"/>
    <col min="7424" max="7425" width="10.25" style="465" customWidth="1"/>
    <col min="7426" max="7426" width="11.25" style="465" customWidth="1"/>
    <col min="7427" max="7672" width="9.125" style="465" customWidth="1"/>
    <col min="7673" max="7676" width="9" style="465"/>
    <col min="7677" max="7677" width="25.875" style="465" customWidth="1"/>
    <col min="7678" max="7679" width="11.25" style="465" customWidth="1"/>
    <col min="7680" max="7681" width="10.25" style="465" customWidth="1"/>
    <col min="7682" max="7682" width="11.25" style="465" customWidth="1"/>
    <col min="7683" max="7928" width="9.125" style="465" customWidth="1"/>
    <col min="7929" max="7932" width="9" style="465"/>
    <col min="7933" max="7933" width="25.875" style="465" customWidth="1"/>
    <col min="7934" max="7935" width="11.25" style="465" customWidth="1"/>
    <col min="7936" max="7937" width="10.25" style="465" customWidth="1"/>
    <col min="7938" max="7938" width="11.25" style="465" customWidth="1"/>
    <col min="7939" max="8184" width="9.125" style="465" customWidth="1"/>
    <col min="8185" max="8188" width="9" style="465"/>
    <col min="8189" max="8189" width="25.875" style="465" customWidth="1"/>
    <col min="8190" max="8191" width="11.25" style="465" customWidth="1"/>
    <col min="8192" max="8193" width="10.25" style="465" customWidth="1"/>
    <col min="8194" max="8194" width="11.25" style="465" customWidth="1"/>
    <col min="8195" max="8440" width="9.125" style="465" customWidth="1"/>
    <col min="8441" max="8444" width="9" style="465"/>
    <col min="8445" max="8445" width="25.875" style="465" customWidth="1"/>
    <col min="8446" max="8447" width="11.25" style="465" customWidth="1"/>
    <col min="8448" max="8449" width="10.25" style="465" customWidth="1"/>
    <col min="8450" max="8450" width="11.25" style="465" customWidth="1"/>
    <col min="8451" max="8696" width="9.125" style="465" customWidth="1"/>
    <col min="8697" max="8700" width="9" style="465"/>
    <col min="8701" max="8701" width="25.875" style="465" customWidth="1"/>
    <col min="8702" max="8703" width="11.25" style="465" customWidth="1"/>
    <col min="8704" max="8705" width="10.25" style="465" customWidth="1"/>
    <col min="8706" max="8706" width="11.25" style="465" customWidth="1"/>
    <col min="8707" max="8952" width="9.125" style="465" customWidth="1"/>
    <col min="8953" max="8956" width="9" style="465"/>
    <col min="8957" max="8957" width="25.875" style="465" customWidth="1"/>
    <col min="8958" max="8959" width="11.25" style="465" customWidth="1"/>
    <col min="8960" max="8961" width="10.25" style="465" customWidth="1"/>
    <col min="8962" max="8962" width="11.25" style="465" customWidth="1"/>
    <col min="8963" max="9208" width="9.125" style="465" customWidth="1"/>
    <col min="9209" max="9212" width="9" style="465"/>
    <col min="9213" max="9213" width="25.875" style="465" customWidth="1"/>
    <col min="9214" max="9215" width="11.25" style="465" customWidth="1"/>
    <col min="9216" max="9217" width="10.25" style="465" customWidth="1"/>
    <col min="9218" max="9218" width="11.25" style="465" customWidth="1"/>
    <col min="9219" max="9464" width="9.125" style="465" customWidth="1"/>
    <col min="9465" max="9468" width="9" style="465"/>
    <col min="9469" max="9469" width="25.875" style="465" customWidth="1"/>
    <col min="9470" max="9471" width="11.25" style="465" customWidth="1"/>
    <col min="9472" max="9473" width="10.25" style="465" customWidth="1"/>
    <col min="9474" max="9474" width="11.25" style="465" customWidth="1"/>
    <col min="9475" max="9720" width="9.125" style="465" customWidth="1"/>
    <col min="9721" max="9724" width="9" style="465"/>
    <col min="9725" max="9725" width="25.875" style="465" customWidth="1"/>
    <col min="9726" max="9727" width="11.25" style="465" customWidth="1"/>
    <col min="9728" max="9729" width="10.25" style="465" customWidth="1"/>
    <col min="9730" max="9730" width="11.25" style="465" customWidth="1"/>
    <col min="9731" max="9976" width="9.125" style="465" customWidth="1"/>
    <col min="9977" max="9980" width="9" style="465"/>
    <col min="9981" max="9981" width="25.875" style="465" customWidth="1"/>
    <col min="9982" max="9983" width="11.25" style="465" customWidth="1"/>
    <col min="9984" max="9985" width="10.25" style="465" customWidth="1"/>
    <col min="9986" max="9986" width="11.25" style="465" customWidth="1"/>
    <col min="9987" max="10232" width="9.125" style="465" customWidth="1"/>
    <col min="10233" max="10236" width="9" style="465"/>
    <col min="10237" max="10237" width="25.875" style="465" customWidth="1"/>
    <col min="10238" max="10239" width="11.25" style="465" customWidth="1"/>
    <col min="10240" max="10241" width="10.25" style="465" customWidth="1"/>
    <col min="10242" max="10242" width="11.25" style="465" customWidth="1"/>
    <col min="10243" max="10488" width="9.125" style="465" customWidth="1"/>
    <col min="10489" max="10492" width="9" style="465"/>
    <col min="10493" max="10493" width="25.875" style="465" customWidth="1"/>
    <col min="10494" max="10495" width="11.25" style="465" customWidth="1"/>
    <col min="10496" max="10497" width="10.25" style="465" customWidth="1"/>
    <col min="10498" max="10498" width="11.25" style="465" customWidth="1"/>
    <col min="10499" max="10744" width="9.125" style="465" customWidth="1"/>
    <col min="10745" max="10748" width="9" style="465"/>
    <col min="10749" max="10749" width="25.875" style="465" customWidth="1"/>
    <col min="10750" max="10751" width="11.25" style="465" customWidth="1"/>
    <col min="10752" max="10753" width="10.25" style="465" customWidth="1"/>
    <col min="10754" max="10754" width="11.25" style="465" customWidth="1"/>
    <col min="10755" max="11000" width="9.125" style="465" customWidth="1"/>
    <col min="11001" max="11004" width="9" style="465"/>
    <col min="11005" max="11005" width="25.875" style="465" customWidth="1"/>
    <col min="11006" max="11007" width="11.25" style="465" customWidth="1"/>
    <col min="11008" max="11009" width="10.25" style="465" customWidth="1"/>
    <col min="11010" max="11010" width="11.25" style="465" customWidth="1"/>
    <col min="11011" max="11256" width="9.125" style="465" customWidth="1"/>
    <col min="11257" max="11260" width="9" style="465"/>
    <col min="11261" max="11261" width="25.875" style="465" customWidth="1"/>
    <col min="11262" max="11263" width="11.25" style="465" customWidth="1"/>
    <col min="11264" max="11265" width="10.25" style="465" customWidth="1"/>
    <col min="11266" max="11266" width="11.25" style="465" customWidth="1"/>
    <col min="11267" max="11512" width="9.125" style="465" customWidth="1"/>
    <col min="11513" max="11516" width="9" style="465"/>
    <col min="11517" max="11517" width="25.875" style="465" customWidth="1"/>
    <col min="11518" max="11519" width="11.25" style="465" customWidth="1"/>
    <col min="11520" max="11521" width="10.25" style="465" customWidth="1"/>
    <col min="11522" max="11522" width="11.25" style="465" customWidth="1"/>
    <col min="11523" max="11768" width="9.125" style="465" customWidth="1"/>
    <col min="11769" max="11772" width="9" style="465"/>
    <col min="11773" max="11773" width="25.875" style="465" customWidth="1"/>
    <col min="11774" max="11775" width="11.25" style="465" customWidth="1"/>
    <col min="11776" max="11777" width="10.25" style="465" customWidth="1"/>
    <col min="11778" max="11778" width="11.25" style="465" customWidth="1"/>
    <col min="11779" max="12024" width="9.125" style="465" customWidth="1"/>
    <col min="12025" max="12028" width="9" style="465"/>
    <col min="12029" max="12029" width="25.875" style="465" customWidth="1"/>
    <col min="12030" max="12031" width="11.25" style="465" customWidth="1"/>
    <col min="12032" max="12033" width="10.25" style="465" customWidth="1"/>
    <col min="12034" max="12034" width="11.25" style="465" customWidth="1"/>
    <col min="12035" max="12280" width="9.125" style="465" customWidth="1"/>
    <col min="12281" max="12284" width="9" style="465"/>
    <col min="12285" max="12285" width="25.875" style="465" customWidth="1"/>
    <col min="12286" max="12287" width="11.25" style="465" customWidth="1"/>
    <col min="12288" max="12289" width="10.25" style="465" customWidth="1"/>
    <col min="12290" max="12290" width="11.25" style="465" customWidth="1"/>
    <col min="12291" max="12536" width="9.125" style="465" customWidth="1"/>
    <col min="12537" max="12540" width="9" style="465"/>
    <col min="12541" max="12541" width="25.875" style="465" customWidth="1"/>
    <col min="12542" max="12543" width="11.25" style="465" customWidth="1"/>
    <col min="12544" max="12545" width="10.25" style="465" customWidth="1"/>
    <col min="12546" max="12546" width="11.25" style="465" customWidth="1"/>
    <col min="12547" max="12792" width="9.125" style="465" customWidth="1"/>
    <col min="12793" max="12796" width="9" style="465"/>
    <col min="12797" max="12797" width="25.875" style="465" customWidth="1"/>
    <col min="12798" max="12799" width="11.25" style="465" customWidth="1"/>
    <col min="12800" max="12801" width="10.25" style="465" customWidth="1"/>
    <col min="12802" max="12802" width="11.25" style="465" customWidth="1"/>
    <col min="12803" max="13048" width="9.125" style="465" customWidth="1"/>
    <col min="13049" max="13052" width="9" style="465"/>
    <col min="13053" max="13053" width="25.875" style="465" customWidth="1"/>
    <col min="13054" max="13055" width="11.25" style="465" customWidth="1"/>
    <col min="13056" max="13057" width="10.25" style="465" customWidth="1"/>
    <col min="13058" max="13058" width="11.25" style="465" customWidth="1"/>
    <col min="13059" max="13304" width="9.125" style="465" customWidth="1"/>
    <col min="13305" max="13308" width="9" style="465"/>
    <col min="13309" max="13309" width="25.875" style="465" customWidth="1"/>
    <col min="13310" max="13311" width="11.25" style="465" customWidth="1"/>
    <col min="13312" max="13313" width="10.25" style="465" customWidth="1"/>
    <col min="13314" max="13314" width="11.25" style="465" customWidth="1"/>
    <col min="13315" max="13560" width="9.125" style="465" customWidth="1"/>
    <col min="13561" max="13564" width="9" style="465"/>
    <col min="13565" max="13565" width="25.875" style="465" customWidth="1"/>
    <col min="13566" max="13567" width="11.25" style="465" customWidth="1"/>
    <col min="13568" max="13569" width="10.25" style="465" customWidth="1"/>
    <col min="13570" max="13570" width="11.25" style="465" customWidth="1"/>
    <col min="13571" max="13816" width="9.125" style="465" customWidth="1"/>
    <col min="13817" max="13820" width="9" style="465"/>
    <col min="13821" max="13821" width="25.875" style="465" customWidth="1"/>
    <col min="13822" max="13823" width="11.25" style="465" customWidth="1"/>
    <col min="13824" max="13825" width="10.25" style="465" customWidth="1"/>
    <col min="13826" max="13826" width="11.25" style="465" customWidth="1"/>
    <col min="13827" max="14072" width="9.125" style="465" customWidth="1"/>
    <col min="14073" max="14076" width="9" style="465"/>
    <col min="14077" max="14077" width="25.875" style="465" customWidth="1"/>
    <col min="14078" max="14079" width="11.25" style="465" customWidth="1"/>
    <col min="14080" max="14081" width="10.25" style="465" customWidth="1"/>
    <col min="14082" max="14082" width="11.25" style="465" customWidth="1"/>
    <col min="14083" max="14328" width="9.125" style="465" customWidth="1"/>
    <col min="14329" max="14332" width="9" style="465"/>
    <col min="14333" max="14333" width="25.875" style="465" customWidth="1"/>
    <col min="14334" max="14335" width="11.25" style="465" customWidth="1"/>
    <col min="14336" max="14337" width="10.25" style="465" customWidth="1"/>
    <col min="14338" max="14338" width="11.25" style="465" customWidth="1"/>
    <col min="14339" max="14584" width="9.125" style="465" customWidth="1"/>
    <col min="14585" max="14588" width="9" style="465"/>
    <col min="14589" max="14589" width="25.875" style="465" customWidth="1"/>
    <col min="14590" max="14591" width="11.25" style="465" customWidth="1"/>
    <col min="14592" max="14593" width="10.25" style="465" customWidth="1"/>
    <col min="14594" max="14594" width="11.25" style="465" customWidth="1"/>
    <col min="14595" max="14840" width="9.125" style="465" customWidth="1"/>
    <col min="14841" max="14844" width="9" style="465"/>
    <col min="14845" max="14845" width="25.875" style="465" customWidth="1"/>
    <col min="14846" max="14847" width="11.25" style="465" customWidth="1"/>
    <col min="14848" max="14849" width="10.25" style="465" customWidth="1"/>
    <col min="14850" max="14850" width="11.25" style="465" customWidth="1"/>
    <col min="14851" max="15096" width="9.125" style="465" customWidth="1"/>
    <col min="15097" max="15100" width="9" style="465"/>
    <col min="15101" max="15101" width="25.875" style="465" customWidth="1"/>
    <col min="15102" max="15103" width="11.25" style="465" customWidth="1"/>
    <col min="15104" max="15105" width="10.25" style="465" customWidth="1"/>
    <col min="15106" max="15106" width="11.25" style="465" customWidth="1"/>
    <col min="15107" max="15352" width="9.125" style="465" customWidth="1"/>
    <col min="15353" max="15356" width="9" style="465"/>
    <col min="15357" max="15357" width="25.875" style="465" customWidth="1"/>
    <col min="15358" max="15359" width="11.25" style="465" customWidth="1"/>
    <col min="15360" max="15361" width="10.25" style="465" customWidth="1"/>
    <col min="15362" max="15362" width="11.25" style="465" customWidth="1"/>
    <col min="15363" max="15608" width="9.125" style="465" customWidth="1"/>
    <col min="15609" max="15612" width="9" style="465"/>
    <col min="15613" max="15613" width="25.875" style="465" customWidth="1"/>
    <col min="15614" max="15615" width="11.25" style="465" customWidth="1"/>
    <col min="15616" max="15617" width="10.25" style="465" customWidth="1"/>
    <col min="15618" max="15618" width="11.25" style="465" customWidth="1"/>
    <col min="15619" max="15864" width="9.125" style="465" customWidth="1"/>
    <col min="15865" max="15868" width="9" style="465"/>
    <col min="15869" max="15869" width="25.875" style="465" customWidth="1"/>
    <col min="15870" max="15871" width="11.25" style="465" customWidth="1"/>
    <col min="15872" max="15873" width="10.25" style="465" customWidth="1"/>
    <col min="15874" max="15874" width="11.25" style="465" customWidth="1"/>
    <col min="15875" max="16120" width="9.125" style="465" customWidth="1"/>
    <col min="16121" max="16124" width="9" style="465"/>
    <col min="16125" max="16125" width="25.875" style="465" customWidth="1"/>
    <col min="16126" max="16127" width="11.25" style="465" customWidth="1"/>
    <col min="16128" max="16129" width="10.25" style="465" customWidth="1"/>
    <col min="16130" max="16130" width="11.25" style="465" customWidth="1"/>
    <col min="16131" max="16376" width="9.125" style="465" customWidth="1"/>
    <col min="16377" max="16384" width="9" style="465"/>
  </cols>
  <sheetData>
    <row r="1" s="464" customFormat="1" ht="22.5" customHeight="1" spans="1:7">
      <c r="A1" s="466" t="s">
        <v>0</v>
      </c>
      <c r="B1" s="466"/>
      <c r="C1" s="466"/>
      <c r="D1" s="466"/>
      <c r="E1" s="466"/>
      <c r="F1" s="466"/>
      <c r="G1" s="466"/>
    </row>
    <row r="2" spans="1:7">
      <c r="A2" s="467"/>
      <c r="F2" s="468" t="s">
        <v>1</v>
      </c>
      <c r="G2" s="468"/>
    </row>
    <row r="3" ht="26.25" customHeight="1" spans="1:7">
      <c r="A3" s="469" t="s">
        <v>2</v>
      </c>
      <c r="B3" s="469" t="s">
        <v>3</v>
      </c>
      <c r="C3" s="469" t="s">
        <v>4</v>
      </c>
      <c r="D3" s="469" t="s">
        <v>5</v>
      </c>
      <c r="E3" s="469" t="s">
        <v>6</v>
      </c>
      <c r="F3" s="469" t="s">
        <v>7</v>
      </c>
      <c r="G3" s="469" t="s">
        <v>8</v>
      </c>
    </row>
    <row r="4" ht="21" customHeight="1" spans="1:7">
      <c r="A4" s="470" t="s">
        <v>9</v>
      </c>
      <c r="B4" s="471">
        <f t="shared" ref="B4:G4" si="0">SUM(B5,B6)</f>
        <v>69150</v>
      </c>
      <c r="C4" s="471">
        <f t="shared" si="0"/>
        <v>74247</v>
      </c>
      <c r="D4" s="471">
        <f t="shared" si="0"/>
        <v>75053</v>
      </c>
      <c r="E4" s="471">
        <f t="shared" si="0"/>
        <v>72148</v>
      </c>
      <c r="F4" s="471">
        <f t="shared" si="0"/>
        <v>75617</v>
      </c>
      <c r="G4" s="471">
        <f t="shared" si="0"/>
        <v>81000</v>
      </c>
    </row>
    <row r="5" ht="20.25" customHeight="1" spans="1:7">
      <c r="A5" s="472" t="s">
        <v>10</v>
      </c>
      <c r="B5" s="473">
        <v>34687</v>
      </c>
      <c r="C5" s="473">
        <v>42789</v>
      </c>
      <c r="D5" s="473">
        <v>48983</v>
      </c>
      <c r="E5" s="473">
        <v>50783</v>
      </c>
      <c r="F5" s="473">
        <v>54072</v>
      </c>
      <c r="G5" s="473">
        <v>57350</v>
      </c>
    </row>
    <row r="6" ht="20.25" customHeight="1" spans="1:7">
      <c r="A6" s="472" t="s">
        <v>11</v>
      </c>
      <c r="B6" s="474">
        <v>34463</v>
      </c>
      <c r="C6" s="473">
        <v>31458</v>
      </c>
      <c r="D6" s="473">
        <v>26070</v>
      </c>
      <c r="E6" s="473">
        <v>21365</v>
      </c>
      <c r="F6" s="473">
        <v>21545</v>
      </c>
      <c r="G6" s="473">
        <v>23650</v>
      </c>
    </row>
    <row r="7" spans="1:7">
      <c r="A7" s="475" t="s">
        <v>12</v>
      </c>
      <c r="B7" s="476">
        <f>B5/B4</f>
        <v>0.501619667389733</v>
      </c>
      <c r="C7" s="476">
        <f>C5/C4</f>
        <v>0.576306113378318</v>
      </c>
      <c r="D7" s="476">
        <f>D5/D4</f>
        <v>0.652645463872197</v>
      </c>
      <c r="E7" s="476">
        <f t="shared" ref="E7:G7" si="1">E5/E4</f>
        <v>0.703872595220935</v>
      </c>
      <c r="F7" s="476">
        <f t="shared" si="1"/>
        <v>0.715077297433117</v>
      </c>
      <c r="G7" s="476">
        <f t="shared" si="1"/>
        <v>0.708024691358025</v>
      </c>
    </row>
    <row r="8" ht="20.25" customHeight="1" spans="1:7">
      <c r="A8" s="475" t="s">
        <v>13</v>
      </c>
      <c r="B8" s="476">
        <v>-0.111819531930148</v>
      </c>
      <c r="C8" s="476">
        <f>(C5-B5)/B5</f>
        <v>0.233574538011359</v>
      </c>
      <c r="D8" s="476">
        <f>(D5-C5)/C5</f>
        <v>0.144756830026409</v>
      </c>
      <c r="E8" s="476">
        <f>(E5-D5)/D5</f>
        <v>0.0367474429904252</v>
      </c>
      <c r="F8" s="476">
        <f>(F5-E5)/E5</f>
        <v>0.0647657680719926</v>
      </c>
      <c r="G8" s="476">
        <f>(G5-F5)/F5</f>
        <v>0.0606228732060956</v>
      </c>
    </row>
    <row r="9" ht="20.25" customHeight="1" spans="1:7">
      <c r="A9" s="475" t="s">
        <v>14</v>
      </c>
      <c r="B9" s="476">
        <v>0.00677003712601005</v>
      </c>
      <c r="C9" s="476">
        <f>(C4-B4)/B4</f>
        <v>0.0737093275488069</v>
      </c>
      <c r="D9" s="476">
        <f>(D4-C4)/C4</f>
        <v>0.0108556574676418</v>
      </c>
      <c r="E9" s="476">
        <f>(E4-D4)/D4</f>
        <v>-0.0387059811066846</v>
      </c>
      <c r="F9" s="476">
        <f>(F4-E4)/E4</f>
        <v>0.0480817209070245</v>
      </c>
      <c r="G9" s="476">
        <f>(G4-F4)/F4</f>
        <v>0.0711876958884907</v>
      </c>
    </row>
    <row r="10" ht="20.25" customHeight="1" spans="1:7">
      <c r="A10" s="475" t="s">
        <v>15</v>
      </c>
      <c r="B10" s="477"/>
      <c r="C10" s="477"/>
      <c r="D10" s="477"/>
      <c r="E10" s="477"/>
      <c r="F10" s="477"/>
      <c r="G10" s="476">
        <v>0.032</v>
      </c>
    </row>
    <row r="11" ht="20.25" customHeight="1" spans="1:7">
      <c r="A11" s="478"/>
      <c r="B11" s="479"/>
      <c r="C11" s="479"/>
      <c r="D11" s="479"/>
      <c r="E11" s="479"/>
      <c r="F11" s="479"/>
      <c r="G11" s="480"/>
    </row>
    <row r="12" s="464" customFormat="1" ht="28.5" customHeight="1" spans="1:7">
      <c r="A12" s="466" t="s">
        <v>16</v>
      </c>
      <c r="B12" s="466"/>
      <c r="C12" s="466"/>
      <c r="D12" s="466"/>
      <c r="E12" s="466"/>
      <c r="F12" s="466"/>
      <c r="G12" s="466"/>
    </row>
    <row r="13" ht="27" customHeight="1" spans="1:9">
      <c r="A13" s="481" t="s">
        <v>2</v>
      </c>
      <c r="B13" s="482" t="s">
        <v>3</v>
      </c>
      <c r="C13" s="482" t="s">
        <v>4</v>
      </c>
      <c r="D13" s="482" t="s">
        <v>5</v>
      </c>
      <c r="E13" s="482" t="s">
        <v>6</v>
      </c>
      <c r="F13" s="482" t="s">
        <v>7</v>
      </c>
      <c r="G13" s="469" t="s">
        <v>8</v>
      </c>
      <c r="I13" s="490"/>
    </row>
    <row r="14" ht="17.25" customHeight="1" spans="1:9">
      <c r="A14" s="483" t="s">
        <v>17</v>
      </c>
      <c r="B14" s="484">
        <f>SUM(B15:B37,B38)</f>
        <v>206750</v>
      </c>
      <c r="C14" s="484">
        <f>SUM(C15:C37,C38)</f>
        <v>238702</v>
      </c>
      <c r="D14" s="484">
        <f>SUM(D15:D37,D38)</f>
        <v>257766</v>
      </c>
      <c r="E14" s="484">
        <f>SUM(E15:E37,E38)</f>
        <v>280108</v>
      </c>
      <c r="F14" s="484">
        <v>300492</v>
      </c>
      <c r="G14" s="484">
        <f>SUM(G15:G38)</f>
        <v>300300</v>
      </c>
      <c r="I14" s="490"/>
    </row>
    <row r="15" ht="18" customHeight="1" spans="1:9">
      <c r="A15" s="485" t="s">
        <v>18</v>
      </c>
      <c r="B15" s="486">
        <v>18250</v>
      </c>
      <c r="C15" s="486">
        <v>17290</v>
      </c>
      <c r="D15" s="486">
        <v>20165</v>
      </c>
      <c r="E15" s="486">
        <v>21455</v>
      </c>
      <c r="F15" s="486">
        <v>24544</v>
      </c>
      <c r="G15" s="486">
        <v>18000</v>
      </c>
      <c r="I15" s="490"/>
    </row>
    <row r="16" ht="18" customHeight="1" spans="1:9">
      <c r="A16" s="485" t="s">
        <v>19</v>
      </c>
      <c r="B16" s="486"/>
      <c r="C16" s="486"/>
      <c r="D16" s="486"/>
      <c r="E16" s="486"/>
      <c r="F16" s="486"/>
      <c r="G16" s="486"/>
      <c r="I16" s="490"/>
    </row>
    <row r="17" ht="18" customHeight="1" spans="1:9">
      <c r="A17" s="485" t="s">
        <v>20</v>
      </c>
      <c r="B17" s="486">
        <v>353</v>
      </c>
      <c r="C17" s="486">
        <v>226</v>
      </c>
      <c r="D17" s="486">
        <v>287</v>
      </c>
      <c r="E17" s="486">
        <v>353</v>
      </c>
      <c r="F17" s="486">
        <v>497</v>
      </c>
      <c r="G17" s="486">
        <v>334</v>
      </c>
      <c r="I17" s="490"/>
    </row>
    <row r="18" ht="18" customHeight="1" spans="1:9">
      <c r="A18" s="485" t="s">
        <v>21</v>
      </c>
      <c r="B18" s="486">
        <v>10882</v>
      </c>
      <c r="C18" s="486">
        <v>13459</v>
      </c>
      <c r="D18" s="486">
        <v>13847</v>
      </c>
      <c r="E18" s="486">
        <v>10717</v>
      </c>
      <c r="F18" s="486">
        <v>13690</v>
      </c>
      <c r="G18" s="486">
        <v>12200</v>
      </c>
      <c r="I18" s="490"/>
    </row>
    <row r="19" ht="18" customHeight="1" spans="1:9">
      <c r="A19" s="487" t="s">
        <v>22</v>
      </c>
      <c r="B19" s="486">
        <v>56311</v>
      </c>
      <c r="C19" s="486">
        <v>69372</v>
      </c>
      <c r="D19" s="486">
        <v>73580</v>
      </c>
      <c r="E19" s="486">
        <v>81628</v>
      </c>
      <c r="F19" s="486">
        <v>84916</v>
      </c>
      <c r="G19" s="486">
        <v>88000</v>
      </c>
      <c r="I19" s="490"/>
    </row>
    <row r="20" ht="18" customHeight="1" spans="1:9">
      <c r="A20" s="485" t="s">
        <v>23</v>
      </c>
      <c r="B20" s="486">
        <v>4436</v>
      </c>
      <c r="C20" s="486">
        <v>7033</v>
      </c>
      <c r="D20" s="486">
        <v>1496</v>
      </c>
      <c r="E20" s="486">
        <v>569</v>
      </c>
      <c r="F20" s="486">
        <v>604</v>
      </c>
      <c r="G20" s="486">
        <v>393</v>
      </c>
      <c r="I20" s="490"/>
    </row>
    <row r="21" ht="18" customHeight="1" spans="1:9">
      <c r="A21" s="485" t="s">
        <v>24</v>
      </c>
      <c r="B21" s="486">
        <v>1743</v>
      </c>
      <c r="C21" s="486">
        <v>2312</v>
      </c>
      <c r="D21" s="486">
        <v>4651</v>
      </c>
      <c r="E21" s="486">
        <v>4942</v>
      </c>
      <c r="F21" s="486">
        <v>6395</v>
      </c>
      <c r="G21" s="486">
        <v>3600</v>
      </c>
      <c r="I21" s="490"/>
    </row>
    <row r="22" ht="18" customHeight="1" spans="1:9">
      <c r="A22" s="485" t="s">
        <v>25</v>
      </c>
      <c r="B22" s="486">
        <v>17085</v>
      </c>
      <c r="C22" s="486">
        <v>20605</v>
      </c>
      <c r="D22" s="486">
        <v>19747</v>
      </c>
      <c r="E22" s="486">
        <v>23725</v>
      </c>
      <c r="F22" s="486">
        <v>31206</v>
      </c>
      <c r="G22" s="486">
        <v>33500</v>
      </c>
      <c r="I22" s="490"/>
    </row>
    <row r="23" ht="18" customHeight="1" spans="1:9">
      <c r="A23" s="485" t="s">
        <v>26</v>
      </c>
      <c r="B23" s="486">
        <v>16412</v>
      </c>
      <c r="C23" s="486">
        <v>15838</v>
      </c>
      <c r="D23" s="486">
        <v>18849</v>
      </c>
      <c r="E23" s="486">
        <v>13219</v>
      </c>
      <c r="F23" s="486">
        <v>23620</v>
      </c>
      <c r="G23" s="486">
        <v>23000</v>
      </c>
      <c r="I23" s="490"/>
    </row>
    <row r="24" ht="18" customHeight="1" spans="1:9">
      <c r="A24" s="485" t="s">
        <v>27</v>
      </c>
      <c r="B24" s="486">
        <v>6037</v>
      </c>
      <c r="C24" s="486">
        <v>10494</v>
      </c>
      <c r="D24" s="486">
        <v>10021</v>
      </c>
      <c r="E24" s="486">
        <v>12701</v>
      </c>
      <c r="F24" s="486">
        <v>14877</v>
      </c>
      <c r="G24" s="486">
        <v>12500</v>
      </c>
      <c r="I24" s="490"/>
    </row>
    <row r="25" ht="18" customHeight="1" spans="1:9">
      <c r="A25" s="485" t="s">
        <v>28</v>
      </c>
      <c r="B25" s="486">
        <v>25433</v>
      </c>
      <c r="C25" s="486">
        <v>31826</v>
      </c>
      <c r="D25" s="486">
        <v>29279</v>
      </c>
      <c r="E25" s="486">
        <v>21079</v>
      </c>
      <c r="F25" s="486">
        <v>19804</v>
      </c>
      <c r="G25" s="486">
        <v>31500</v>
      </c>
      <c r="I25" s="490"/>
    </row>
    <row r="26" ht="18" customHeight="1" spans="1:9">
      <c r="A26" s="485" t="s">
        <v>29</v>
      </c>
      <c r="B26" s="486">
        <v>31576</v>
      </c>
      <c r="C26" s="486">
        <v>26571</v>
      </c>
      <c r="D26" s="486">
        <v>31895</v>
      </c>
      <c r="E26" s="486">
        <v>34517</v>
      </c>
      <c r="F26" s="486">
        <v>35576</v>
      </c>
      <c r="G26" s="486">
        <v>31300</v>
      </c>
      <c r="I26" s="490"/>
    </row>
    <row r="27" ht="18" customHeight="1" spans="1:9">
      <c r="A27" s="485" t="s">
        <v>30</v>
      </c>
      <c r="B27" s="486">
        <v>2398</v>
      </c>
      <c r="C27" s="486">
        <v>4974</v>
      </c>
      <c r="D27" s="486">
        <v>13566</v>
      </c>
      <c r="E27" s="486">
        <v>29049</v>
      </c>
      <c r="F27" s="486">
        <v>13635</v>
      </c>
      <c r="G27" s="486">
        <v>18500</v>
      </c>
      <c r="I27" s="490"/>
    </row>
    <row r="28" ht="18" customHeight="1" spans="1:9">
      <c r="A28" s="485" t="s">
        <v>31</v>
      </c>
      <c r="B28" s="486">
        <v>1816</v>
      </c>
      <c r="C28" s="486">
        <v>3485</v>
      </c>
      <c r="D28" s="486">
        <v>2147</v>
      </c>
      <c r="E28" s="486">
        <v>3050</v>
      </c>
      <c r="F28" s="486">
        <v>1074</v>
      </c>
      <c r="G28" s="486">
        <v>600</v>
      </c>
      <c r="I28" s="490"/>
    </row>
    <row r="29" ht="18" customHeight="1" spans="1:9">
      <c r="A29" s="485" t="s">
        <v>32</v>
      </c>
      <c r="B29" s="486">
        <v>3773</v>
      </c>
      <c r="C29" s="486">
        <v>1591</v>
      </c>
      <c r="D29" s="486">
        <v>3108</v>
      </c>
      <c r="E29" s="486">
        <v>1302</v>
      </c>
      <c r="F29" s="486">
        <v>3167</v>
      </c>
      <c r="G29" s="486">
        <v>451</v>
      </c>
      <c r="I29" s="490"/>
    </row>
    <row r="30" ht="18" customHeight="1" spans="1:9">
      <c r="A30" s="485" t="s">
        <v>33</v>
      </c>
      <c r="B30" s="486">
        <v>12</v>
      </c>
      <c r="C30" s="486">
        <v>51</v>
      </c>
      <c r="D30" s="486"/>
      <c r="E30" s="486"/>
      <c r="F30" s="486">
        <v>34</v>
      </c>
      <c r="G30" s="486">
        <v>35</v>
      </c>
      <c r="I30" s="490"/>
    </row>
    <row r="31" ht="18" customHeight="1" spans="1:9">
      <c r="A31" s="485" t="s">
        <v>34</v>
      </c>
      <c r="B31" s="486"/>
      <c r="C31" s="486"/>
      <c r="D31" s="486"/>
      <c r="E31" s="486"/>
      <c r="F31" s="486"/>
      <c r="G31" s="486"/>
      <c r="I31" s="490"/>
    </row>
    <row r="32" ht="18" customHeight="1" spans="1:9">
      <c r="A32" s="485" t="s">
        <v>35</v>
      </c>
      <c r="B32" s="486">
        <v>3952</v>
      </c>
      <c r="C32" s="486">
        <v>2343</v>
      </c>
      <c r="D32" s="486">
        <v>3952</v>
      </c>
      <c r="E32" s="486">
        <v>5881</v>
      </c>
      <c r="F32" s="486">
        <v>12459</v>
      </c>
      <c r="G32" s="486">
        <v>11400</v>
      </c>
      <c r="I32" s="490"/>
    </row>
    <row r="33" ht="18" customHeight="1" spans="1:9">
      <c r="A33" s="485" t="s">
        <v>36</v>
      </c>
      <c r="B33" s="486">
        <v>322</v>
      </c>
      <c r="C33" s="486">
        <v>3924</v>
      </c>
      <c r="D33" s="486">
        <v>2618</v>
      </c>
      <c r="E33" s="486">
        <v>3574</v>
      </c>
      <c r="F33" s="486">
        <v>1284</v>
      </c>
      <c r="G33" s="486">
        <v>2200</v>
      </c>
      <c r="I33" s="490"/>
    </row>
    <row r="34" ht="18" customHeight="1" spans="1:9">
      <c r="A34" s="485" t="s">
        <v>37</v>
      </c>
      <c r="B34" s="486">
        <v>521</v>
      </c>
      <c r="C34" s="486">
        <v>362</v>
      </c>
      <c r="D34" s="486">
        <v>499</v>
      </c>
      <c r="E34" s="486">
        <v>431</v>
      </c>
      <c r="F34" s="486">
        <v>473</v>
      </c>
      <c r="G34" s="486">
        <v>400</v>
      </c>
      <c r="I34" s="490"/>
    </row>
    <row r="35" ht="18" customHeight="1" spans="1:9">
      <c r="A35" s="485" t="s">
        <v>38</v>
      </c>
      <c r="B35" s="486"/>
      <c r="C35" s="486"/>
      <c r="D35" s="486"/>
      <c r="E35" s="486">
        <v>2991</v>
      </c>
      <c r="F35" s="486">
        <v>3205</v>
      </c>
      <c r="G35" s="486">
        <v>2000</v>
      </c>
      <c r="I35" s="490"/>
    </row>
    <row r="36" ht="18" customHeight="1" spans="1:9">
      <c r="A36" s="485" t="s">
        <v>39</v>
      </c>
      <c r="B36" s="486">
        <v>1064</v>
      </c>
      <c r="C36" s="486">
        <v>1158</v>
      </c>
      <c r="D36" s="486">
        <v>603</v>
      </c>
      <c r="E36" s="486">
        <v>959</v>
      </c>
      <c r="F36" s="486">
        <v>1007</v>
      </c>
      <c r="G36" s="486">
        <v>2200</v>
      </c>
      <c r="I36" s="490"/>
    </row>
    <row r="37" ht="18" customHeight="1" spans="1:9">
      <c r="A37" s="485" t="s">
        <v>40</v>
      </c>
      <c r="B37" s="486">
        <v>4320</v>
      </c>
      <c r="C37" s="486">
        <v>5744</v>
      </c>
      <c r="D37" s="486">
        <v>7432</v>
      </c>
      <c r="E37" s="486">
        <v>7943</v>
      </c>
      <c r="F37" s="486">
        <v>8387</v>
      </c>
      <c r="G37" s="486">
        <v>8118</v>
      </c>
      <c r="I37" s="490"/>
    </row>
    <row r="38" ht="18" customHeight="1" spans="1:9">
      <c r="A38" s="485" t="s">
        <v>41</v>
      </c>
      <c r="B38" s="486">
        <v>54</v>
      </c>
      <c r="C38" s="486">
        <v>44</v>
      </c>
      <c r="D38" s="486">
        <v>24</v>
      </c>
      <c r="E38" s="486">
        <v>23</v>
      </c>
      <c r="F38" s="486">
        <v>38</v>
      </c>
      <c r="G38" s="486">
        <v>69</v>
      </c>
      <c r="I38" s="490"/>
    </row>
    <row r="39" ht="15.75" customHeight="1" spans="1:7">
      <c r="A39" s="488" t="s">
        <v>42</v>
      </c>
      <c r="B39" s="476">
        <v>0.0188</v>
      </c>
      <c r="C39" s="476">
        <f>(C14-B14)/B14</f>
        <v>0.154544135429262</v>
      </c>
      <c r="D39" s="476">
        <f t="shared" ref="D39:G39" si="2">(D14-C14)/C14</f>
        <v>0.0798652713425107</v>
      </c>
      <c r="E39" s="476">
        <f t="shared" si="2"/>
        <v>0.0866755118983885</v>
      </c>
      <c r="F39" s="476">
        <f t="shared" si="2"/>
        <v>0.0727719308266811</v>
      </c>
      <c r="G39" s="476">
        <f t="shared" si="2"/>
        <v>-0.000638952118525618</v>
      </c>
    </row>
    <row r="40" ht="15.75" customHeight="1" spans="1:7">
      <c r="A40" s="475" t="s">
        <v>15</v>
      </c>
      <c r="B40" s="489"/>
      <c r="C40" s="489"/>
      <c r="D40" s="489"/>
      <c r="E40" s="489"/>
      <c r="F40" s="489"/>
      <c r="G40" s="476">
        <v>0.0775</v>
      </c>
    </row>
  </sheetData>
  <mergeCells count="3">
    <mergeCell ref="A1:G1"/>
    <mergeCell ref="F2:G2"/>
    <mergeCell ref="A12:G12"/>
  </mergeCells>
  <printOptions horizontalCentered="1"/>
  <pageMargins left="0.17" right="0.17" top="0.33" bottom="0.37" header="0" footer="0"/>
  <pageSetup paperSize="9" orientation="portrait" blackAndWhite="1" useFirstPageNumber="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5"/>
  </sheetPr>
  <dimension ref="A1:P33"/>
  <sheetViews>
    <sheetView showZeros="0" workbookViewId="0">
      <selection activeCell="A2" sqref="A2:L2"/>
    </sheetView>
  </sheetViews>
  <sheetFormatPr defaultColWidth="9" defaultRowHeight="12"/>
  <cols>
    <col min="1" max="1" width="3.5" style="37" customWidth="1"/>
    <col min="2" max="2" width="5.875" style="37" customWidth="1"/>
    <col min="3" max="3" width="9" style="37" customWidth="1"/>
    <col min="4" max="4" width="13" style="37" customWidth="1"/>
    <col min="5" max="5" width="7.875" style="37" customWidth="1"/>
    <col min="6" max="6" width="7" style="37" customWidth="1"/>
    <col min="7" max="7" width="6" style="37" customWidth="1"/>
    <col min="8" max="8" width="7.125" style="37" customWidth="1"/>
    <col min="9" max="9" width="7.625" style="37" customWidth="1"/>
    <col min="10" max="11" width="6" style="37" customWidth="1"/>
    <col min="12" max="12" width="6.25" style="37" customWidth="1"/>
    <col min="13" max="14" width="9" style="37"/>
    <col min="15" max="15" width="9.375" style="38" customWidth="1"/>
    <col min="16" max="16" width="9" style="39"/>
    <col min="17" max="16384" width="9" style="37"/>
  </cols>
  <sheetData>
    <row r="1" spans="1:2">
      <c r="A1" s="40" t="s">
        <v>636</v>
      </c>
      <c r="B1" s="40"/>
    </row>
    <row r="2" ht="24.75" customHeight="1" spans="1:12">
      <c r="A2" s="41" t="s">
        <v>637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3" ht="27" customHeight="1" spans="10:12">
      <c r="J3" s="62" t="s">
        <v>1</v>
      </c>
      <c r="K3" s="62"/>
      <c r="L3" s="62"/>
    </row>
    <row r="4" s="36" customFormat="1" ht="27" customHeight="1" spans="1:16">
      <c r="A4" s="42" t="s">
        <v>193</v>
      </c>
      <c r="B4" s="43" t="s">
        <v>46</v>
      </c>
      <c r="C4" s="44"/>
      <c r="D4" s="45"/>
      <c r="E4" s="46" t="s">
        <v>638</v>
      </c>
      <c r="F4" s="46" t="s">
        <v>639</v>
      </c>
      <c r="G4" s="47" t="s">
        <v>640</v>
      </c>
      <c r="H4" s="47"/>
      <c r="I4" s="47"/>
      <c r="J4" s="47"/>
      <c r="K4" s="46" t="s">
        <v>641</v>
      </c>
      <c r="L4" s="46" t="s">
        <v>642</v>
      </c>
      <c r="O4" s="63"/>
      <c r="P4" s="64"/>
    </row>
    <row r="5" s="36" customFormat="1" ht="92.25" customHeight="1" spans="1:16">
      <c r="A5" s="48"/>
      <c r="B5" s="49"/>
      <c r="C5" s="50"/>
      <c r="D5" s="51"/>
      <c r="E5" s="46"/>
      <c r="F5" s="46"/>
      <c r="G5" s="46" t="s">
        <v>643</v>
      </c>
      <c r="H5" s="46" t="s">
        <v>644</v>
      </c>
      <c r="I5" s="46" t="s">
        <v>645</v>
      </c>
      <c r="J5" s="46" t="s">
        <v>646</v>
      </c>
      <c r="K5" s="46"/>
      <c r="L5" s="46"/>
      <c r="N5" s="47" t="s">
        <v>647</v>
      </c>
      <c r="O5" s="65" t="s">
        <v>619</v>
      </c>
      <c r="P5" s="47" t="s">
        <v>620</v>
      </c>
    </row>
    <row r="6" ht="19.5" customHeight="1" spans="1:16">
      <c r="A6" s="52"/>
      <c r="B6" s="53" t="s">
        <v>648</v>
      </c>
      <c r="C6" s="54"/>
      <c r="D6" s="55"/>
      <c r="E6" s="56">
        <f>F6+G6+H6+I6+J6+K6-L6</f>
        <v>158444</v>
      </c>
      <c r="F6" s="56">
        <f t="shared" ref="F6:L6" si="0">SUM(F7:F9)</f>
        <v>83430</v>
      </c>
      <c r="G6" s="56">
        <f t="shared" si="0"/>
        <v>4119</v>
      </c>
      <c r="H6" s="56">
        <f t="shared" si="0"/>
        <v>55881</v>
      </c>
      <c r="I6" s="56">
        <f t="shared" si="0"/>
        <v>18276</v>
      </c>
      <c r="J6" s="56">
        <f t="shared" si="0"/>
        <v>0</v>
      </c>
      <c r="K6" s="56">
        <f t="shared" si="0"/>
        <v>3587</v>
      </c>
      <c r="L6" s="56">
        <f t="shared" si="0"/>
        <v>6849</v>
      </c>
      <c r="N6" s="66">
        <f>'2022年“三保”支出预算汇总表'!E5</f>
        <v>158444</v>
      </c>
      <c r="O6" s="67">
        <f>E6-N6</f>
        <v>0</v>
      </c>
      <c r="P6" s="68" t="str">
        <f>IF(O6&gt;=0,"覆盖","有误")</f>
        <v>覆盖</v>
      </c>
    </row>
    <row r="7" ht="19.5" customHeight="1" spans="1:16">
      <c r="A7" s="52">
        <v>1</v>
      </c>
      <c r="B7" s="57" t="s">
        <v>592</v>
      </c>
      <c r="C7" s="58"/>
      <c r="D7" s="59"/>
      <c r="E7" s="56">
        <f t="shared" ref="E7:E24" si="1">F7+G7+H7+I7+J7+K7-L7</f>
        <v>95491</v>
      </c>
      <c r="F7" s="56">
        <v>76823</v>
      </c>
      <c r="G7" s="56">
        <v>4119</v>
      </c>
      <c r="H7" s="56">
        <v>14332</v>
      </c>
      <c r="I7" s="56">
        <v>217</v>
      </c>
      <c r="J7" s="56"/>
      <c r="K7" s="56"/>
      <c r="L7" s="56"/>
      <c r="N7" s="66">
        <f>'2022年“三保”支出预算汇总表'!E6</f>
        <v>95491</v>
      </c>
      <c r="O7" s="67">
        <f t="shared" ref="O7:O33" si="2">E7-N7</f>
        <v>0</v>
      </c>
      <c r="P7" s="68" t="str">
        <f t="shared" ref="P7:P26" si="3">IF(O7&gt;=0,"覆盖","有误")</f>
        <v>覆盖</v>
      </c>
    </row>
    <row r="8" ht="19.5" customHeight="1" spans="1:16">
      <c r="A8" s="52">
        <v>2</v>
      </c>
      <c r="B8" s="57" t="s">
        <v>593</v>
      </c>
      <c r="C8" s="58"/>
      <c r="D8" s="59"/>
      <c r="E8" s="56">
        <f t="shared" si="1"/>
        <v>6934</v>
      </c>
      <c r="F8" s="56">
        <v>1884</v>
      </c>
      <c r="G8" s="56"/>
      <c r="H8" s="56">
        <v>4952</v>
      </c>
      <c r="I8" s="56">
        <v>98</v>
      </c>
      <c r="J8" s="56"/>
      <c r="K8" s="56"/>
      <c r="L8" s="56"/>
      <c r="N8" s="66">
        <f>'2022年“三保”支出预算汇总表'!E7</f>
        <v>6934</v>
      </c>
      <c r="O8" s="67">
        <f t="shared" si="2"/>
        <v>0</v>
      </c>
      <c r="P8" s="68" t="str">
        <f t="shared" si="3"/>
        <v>覆盖</v>
      </c>
    </row>
    <row r="9" ht="19.5" customHeight="1" spans="1:16">
      <c r="A9" s="52">
        <v>3</v>
      </c>
      <c r="B9" s="57" t="s">
        <v>594</v>
      </c>
      <c r="C9" s="58"/>
      <c r="D9" s="59"/>
      <c r="E9" s="56">
        <f t="shared" si="1"/>
        <v>56019</v>
      </c>
      <c r="F9" s="56">
        <f>SUM(F10:F33)</f>
        <v>4723</v>
      </c>
      <c r="G9" s="56">
        <f t="shared" ref="G9:L9" si="4">SUM(G10:G33)</f>
        <v>0</v>
      </c>
      <c r="H9" s="56">
        <f t="shared" si="4"/>
        <v>36597</v>
      </c>
      <c r="I9" s="56">
        <f t="shared" si="4"/>
        <v>17961</v>
      </c>
      <c r="J9" s="56">
        <f t="shared" si="4"/>
        <v>0</v>
      </c>
      <c r="K9" s="56">
        <f t="shared" si="4"/>
        <v>3587</v>
      </c>
      <c r="L9" s="56">
        <f t="shared" si="4"/>
        <v>6849</v>
      </c>
      <c r="N9" s="66">
        <f>'2022年“三保”支出预算汇总表'!E8</f>
        <v>56019</v>
      </c>
      <c r="O9" s="67">
        <f t="shared" si="2"/>
        <v>0</v>
      </c>
      <c r="P9" s="68" t="str">
        <f t="shared" si="3"/>
        <v>覆盖</v>
      </c>
    </row>
    <row r="10" ht="48" spans="1:16">
      <c r="A10" s="52"/>
      <c r="B10" s="60" t="s">
        <v>594</v>
      </c>
      <c r="C10" s="61" t="s">
        <v>595</v>
      </c>
      <c r="D10" s="61" t="s">
        <v>595</v>
      </c>
      <c r="E10" s="56">
        <f t="shared" si="1"/>
        <v>1857</v>
      </c>
      <c r="F10" s="56">
        <v>0</v>
      </c>
      <c r="G10" s="56"/>
      <c r="H10" s="56">
        <v>197</v>
      </c>
      <c r="I10" s="56">
        <v>1660</v>
      </c>
      <c r="J10" s="56"/>
      <c r="K10" s="56"/>
      <c r="L10" s="56"/>
      <c r="N10" s="66">
        <f>'2022年“三保”支出预算汇总表'!E9</f>
        <v>1857</v>
      </c>
      <c r="O10" s="67">
        <f t="shared" si="2"/>
        <v>0</v>
      </c>
      <c r="P10" s="68" t="str">
        <f t="shared" si="3"/>
        <v>覆盖</v>
      </c>
    </row>
    <row r="11" ht="24" spans="1:16">
      <c r="A11" s="52"/>
      <c r="B11" s="60" t="s">
        <v>594</v>
      </c>
      <c r="C11" s="61" t="s">
        <v>596</v>
      </c>
      <c r="D11" s="61" t="s">
        <v>597</v>
      </c>
      <c r="E11" s="56">
        <f t="shared" si="1"/>
        <v>887</v>
      </c>
      <c r="F11" s="56">
        <v>48</v>
      </c>
      <c r="G11" s="56"/>
      <c r="H11" s="56">
        <v>765</v>
      </c>
      <c r="I11" s="56">
        <v>74</v>
      </c>
      <c r="J11" s="56"/>
      <c r="K11" s="56"/>
      <c r="L11" s="56"/>
      <c r="N11" s="66">
        <f>'2022年“三保”支出预算汇总表'!E10</f>
        <v>887</v>
      </c>
      <c r="O11" s="67">
        <f t="shared" si="2"/>
        <v>0</v>
      </c>
      <c r="P11" s="68" t="str">
        <f t="shared" si="3"/>
        <v>覆盖</v>
      </c>
    </row>
    <row r="12" ht="24" spans="1:16">
      <c r="A12" s="52"/>
      <c r="B12" s="60" t="s">
        <v>594</v>
      </c>
      <c r="C12" s="61" t="s">
        <v>596</v>
      </c>
      <c r="D12" s="61" t="s">
        <v>624</v>
      </c>
      <c r="E12" s="56">
        <f t="shared" si="1"/>
        <v>3364</v>
      </c>
      <c r="F12" s="56">
        <v>559</v>
      </c>
      <c r="G12" s="56"/>
      <c r="H12" s="56">
        <v>2805</v>
      </c>
      <c r="I12" s="56">
        <v>0</v>
      </c>
      <c r="J12" s="56"/>
      <c r="K12" s="56"/>
      <c r="L12" s="56"/>
      <c r="N12" s="66">
        <f>'2022年“三保”支出预算汇总表'!E11</f>
        <v>3364</v>
      </c>
      <c r="O12" s="67">
        <f t="shared" si="2"/>
        <v>0</v>
      </c>
      <c r="P12" s="68" t="str">
        <f t="shared" si="3"/>
        <v>覆盖</v>
      </c>
    </row>
    <row r="13" ht="24" spans="1:16">
      <c r="A13" s="52"/>
      <c r="B13" s="60" t="s">
        <v>594</v>
      </c>
      <c r="C13" s="61" t="s">
        <v>596</v>
      </c>
      <c r="D13" s="61" t="s">
        <v>625</v>
      </c>
      <c r="E13" s="56">
        <f t="shared" si="1"/>
        <v>1363</v>
      </c>
      <c r="F13" s="56">
        <v>32</v>
      </c>
      <c r="G13" s="56"/>
      <c r="H13" s="56">
        <v>1331</v>
      </c>
      <c r="I13" s="56">
        <v>0</v>
      </c>
      <c r="J13" s="56"/>
      <c r="K13" s="56"/>
      <c r="L13" s="56"/>
      <c r="N13" s="66">
        <f>'2022年“三保”支出预算汇总表'!E12</f>
        <v>1363</v>
      </c>
      <c r="O13" s="67">
        <f t="shared" si="2"/>
        <v>0</v>
      </c>
      <c r="P13" s="68" t="str">
        <f t="shared" si="3"/>
        <v>覆盖</v>
      </c>
    </row>
    <row r="14" ht="48" spans="1:16">
      <c r="A14" s="52"/>
      <c r="B14" s="60" t="s">
        <v>594</v>
      </c>
      <c r="C14" s="61" t="s">
        <v>596</v>
      </c>
      <c r="D14" s="61" t="s">
        <v>599</v>
      </c>
      <c r="E14" s="56">
        <f t="shared" si="1"/>
        <v>253</v>
      </c>
      <c r="F14" s="56">
        <v>0</v>
      </c>
      <c r="G14" s="56"/>
      <c r="H14" s="56">
        <v>253</v>
      </c>
      <c r="I14" s="56">
        <v>0</v>
      </c>
      <c r="J14" s="56"/>
      <c r="K14" s="56"/>
      <c r="L14" s="56"/>
      <c r="N14" s="66">
        <f>'2022年“三保”支出预算汇总表'!E13</f>
        <v>253</v>
      </c>
      <c r="O14" s="67">
        <f t="shared" si="2"/>
        <v>0</v>
      </c>
      <c r="P14" s="68" t="str">
        <f t="shared" si="3"/>
        <v>覆盖</v>
      </c>
    </row>
    <row r="15" ht="24" spans="1:16">
      <c r="A15" s="52"/>
      <c r="B15" s="60" t="s">
        <v>594</v>
      </c>
      <c r="C15" s="61" t="s">
        <v>596</v>
      </c>
      <c r="D15" s="61" t="s">
        <v>626</v>
      </c>
      <c r="E15" s="56">
        <f t="shared" si="1"/>
        <v>216</v>
      </c>
      <c r="F15" s="56">
        <v>41</v>
      </c>
      <c r="G15" s="56"/>
      <c r="H15" s="56">
        <v>67</v>
      </c>
      <c r="I15" s="56">
        <v>108</v>
      </c>
      <c r="J15" s="56"/>
      <c r="K15" s="56"/>
      <c r="L15" s="56"/>
      <c r="N15" s="66">
        <f>'2022年“三保”支出预算汇总表'!E14</f>
        <v>216</v>
      </c>
      <c r="O15" s="67">
        <f t="shared" si="2"/>
        <v>0</v>
      </c>
      <c r="P15" s="68" t="str">
        <f t="shared" si="3"/>
        <v>覆盖</v>
      </c>
    </row>
    <row r="16" ht="24" spans="1:16">
      <c r="A16" s="52"/>
      <c r="B16" s="60" t="s">
        <v>594</v>
      </c>
      <c r="C16" s="61" t="s">
        <v>596</v>
      </c>
      <c r="D16" s="61" t="s">
        <v>627</v>
      </c>
      <c r="E16" s="56">
        <f t="shared" si="1"/>
        <v>117</v>
      </c>
      <c r="F16" s="56">
        <v>8</v>
      </c>
      <c r="G16" s="56"/>
      <c r="H16" s="56">
        <v>109</v>
      </c>
      <c r="I16" s="56">
        <v>0</v>
      </c>
      <c r="J16" s="56"/>
      <c r="K16" s="56"/>
      <c r="L16" s="56"/>
      <c r="N16" s="66">
        <f>'2022年“三保”支出预算汇总表'!E15</f>
        <v>117</v>
      </c>
      <c r="O16" s="67">
        <f t="shared" si="2"/>
        <v>0</v>
      </c>
      <c r="P16" s="68" t="str">
        <f t="shared" si="3"/>
        <v>覆盖</v>
      </c>
    </row>
    <row r="17" ht="36" spans="1:16">
      <c r="A17" s="52"/>
      <c r="B17" s="60" t="s">
        <v>594</v>
      </c>
      <c r="C17" s="61" t="s">
        <v>596</v>
      </c>
      <c r="D17" s="61" t="s">
        <v>628</v>
      </c>
      <c r="E17" s="56">
        <f t="shared" si="1"/>
        <v>93</v>
      </c>
      <c r="F17" s="56">
        <v>0</v>
      </c>
      <c r="G17" s="56"/>
      <c r="H17" s="56">
        <v>19</v>
      </c>
      <c r="I17" s="56">
        <v>74</v>
      </c>
      <c r="J17" s="56"/>
      <c r="K17" s="56"/>
      <c r="L17" s="56"/>
      <c r="N17" s="66">
        <f>'2022年“三保”支出预算汇总表'!E16</f>
        <v>93</v>
      </c>
      <c r="O17" s="67">
        <f t="shared" si="2"/>
        <v>0</v>
      </c>
      <c r="P17" s="68" t="str">
        <f t="shared" si="3"/>
        <v>覆盖</v>
      </c>
    </row>
    <row r="18" ht="48" spans="1:16">
      <c r="A18" s="52"/>
      <c r="B18" s="60" t="s">
        <v>594</v>
      </c>
      <c r="C18" s="61" t="s">
        <v>596</v>
      </c>
      <c r="D18" s="61" t="s">
        <v>629</v>
      </c>
      <c r="E18" s="56">
        <f t="shared" si="1"/>
        <v>42</v>
      </c>
      <c r="F18" s="56">
        <v>0</v>
      </c>
      <c r="G18" s="56"/>
      <c r="H18" s="56">
        <v>16</v>
      </c>
      <c r="I18" s="56">
        <v>26</v>
      </c>
      <c r="J18" s="56"/>
      <c r="K18" s="56"/>
      <c r="L18" s="56"/>
      <c r="N18" s="66">
        <f>'2022年“三保”支出预算汇总表'!E17</f>
        <v>42</v>
      </c>
      <c r="O18" s="67">
        <f t="shared" si="2"/>
        <v>0</v>
      </c>
      <c r="P18" s="68" t="str">
        <f t="shared" si="3"/>
        <v>覆盖</v>
      </c>
    </row>
    <row r="19" ht="36" spans="1:16">
      <c r="A19" s="52"/>
      <c r="B19" s="60" t="s">
        <v>594</v>
      </c>
      <c r="C19" s="61" t="s">
        <v>596</v>
      </c>
      <c r="D19" s="61" t="s">
        <v>630</v>
      </c>
      <c r="E19" s="56">
        <f t="shared" si="1"/>
        <v>60</v>
      </c>
      <c r="F19" s="56">
        <v>0</v>
      </c>
      <c r="G19" s="56"/>
      <c r="H19" s="56">
        <v>9</v>
      </c>
      <c r="I19" s="56">
        <v>51</v>
      </c>
      <c r="J19" s="56"/>
      <c r="K19" s="56"/>
      <c r="L19" s="56"/>
      <c r="N19" s="66">
        <f>'2022年“三保”支出预算汇总表'!E18</f>
        <v>60</v>
      </c>
      <c r="O19" s="67">
        <f t="shared" si="2"/>
        <v>0</v>
      </c>
      <c r="P19" s="68" t="str">
        <f t="shared" si="3"/>
        <v>覆盖</v>
      </c>
    </row>
    <row r="20" ht="24" spans="1:16">
      <c r="A20" s="52"/>
      <c r="B20" s="60" t="s">
        <v>594</v>
      </c>
      <c r="C20" s="61" t="s">
        <v>596</v>
      </c>
      <c r="D20" s="61" t="s">
        <v>631</v>
      </c>
      <c r="E20" s="56">
        <f t="shared" si="1"/>
        <v>450</v>
      </c>
      <c r="F20" s="56">
        <v>0</v>
      </c>
      <c r="G20" s="56"/>
      <c r="H20" s="56"/>
      <c r="I20" s="56">
        <v>450</v>
      </c>
      <c r="J20" s="56"/>
      <c r="K20" s="56"/>
      <c r="L20" s="56"/>
      <c r="N20" s="66">
        <f>'2022年“三保”支出预算汇总表'!E19</f>
        <v>450</v>
      </c>
      <c r="O20" s="67">
        <f t="shared" si="2"/>
        <v>0</v>
      </c>
      <c r="P20" s="68" t="str">
        <f t="shared" si="3"/>
        <v>覆盖</v>
      </c>
    </row>
    <row r="21" ht="24" spans="1:16">
      <c r="A21" s="52"/>
      <c r="B21" s="60" t="s">
        <v>594</v>
      </c>
      <c r="C21" s="61" t="s">
        <v>596</v>
      </c>
      <c r="D21" s="61" t="s">
        <v>603</v>
      </c>
      <c r="E21" s="56">
        <f t="shared" si="1"/>
        <v>859</v>
      </c>
      <c r="F21" s="56">
        <v>0</v>
      </c>
      <c r="G21" s="56"/>
      <c r="H21" s="56">
        <v>252</v>
      </c>
      <c r="I21" s="56">
        <v>607</v>
      </c>
      <c r="J21" s="56"/>
      <c r="K21" s="56"/>
      <c r="L21" s="56"/>
      <c r="N21" s="66">
        <f>'2022年“三保”支出预算汇总表'!E20</f>
        <v>859</v>
      </c>
      <c r="O21" s="67">
        <f t="shared" si="2"/>
        <v>0</v>
      </c>
      <c r="P21" s="68" t="str">
        <f t="shared" si="3"/>
        <v>覆盖</v>
      </c>
    </row>
    <row r="22" ht="24" spans="1:16">
      <c r="A22" s="52"/>
      <c r="B22" s="60" t="s">
        <v>594</v>
      </c>
      <c r="C22" s="61" t="s">
        <v>604</v>
      </c>
      <c r="D22" s="61" t="s">
        <v>605</v>
      </c>
      <c r="E22" s="56">
        <f t="shared" si="1"/>
        <v>303</v>
      </c>
      <c r="F22" s="56">
        <v>43</v>
      </c>
      <c r="G22" s="56"/>
      <c r="H22" s="56">
        <v>260</v>
      </c>
      <c r="I22" s="56">
        <v>0</v>
      </c>
      <c r="J22" s="56"/>
      <c r="K22" s="56"/>
      <c r="L22" s="56"/>
      <c r="N22" s="66">
        <f>'2022年“三保”支出预算汇总表'!E21</f>
        <v>303</v>
      </c>
      <c r="O22" s="67">
        <f t="shared" si="2"/>
        <v>0</v>
      </c>
      <c r="P22" s="68" t="str">
        <f t="shared" si="3"/>
        <v>覆盖</v>
      </c>
    </row>
    <row r="23" ht="24" spans="1:16">
      <c r="A23" s="52"/>
      <c r="B23" s="60" t="s">
        <v>594</v>
      </c>
      <c r="C23" s="61" t="s">
        <v>606</v>
      </c>
      <c r="D23" s="61" t="s">
        <v>607</v>
      </c>
      <c r="E23" s="56">
        <f t="shared" si="1"/>
        <v>160</v>
      </c>
      <c r="F23" s="56">
        <v>0</v>
      </c>
      <c r="G23" s="56"/>
      <c r="H23" s="56">
        <v>17</v>
      </c>
      <c r="I23" s="56">
        <v>143</v>
      </c>
      <c r="J23" s="56"/>
      <c r="K23" s="56"/>
      <c r="L23" s="56"/>
      <c r="N23" s="66">
        <f>'2022年“三保”支出预算汇总表'!E22</f>
        <v>160</v>
      </c>
      <c r="O23" s="67">
        <f t="shared" si="2"/>
        <v>0</v>
      </c>
      <c r="P23" s="68" t="str">
        <f t="shared" si="3"/>
        <v>覆盖</v>
      </c>
    </row>
    <row r="24" ht="24" spans="1:16">
      <c r="A24" s="52"/>
      <c r="B24" s="60" t="s">
        <v>594</v>
      </c>
      <c r="C24" s="61" t="s">
        <v>606</v>
      </c>
      <c r="D24" s="61" t="s">
        <v>608</v>
      </c>
      <c r="E24" s="56">
        <f t="shared" si="1"/>
        <v>3544</v>
      </c>
      <c r="F24" s="56">
        <v>0</v>
      </c>
      <c r="G24" s="56"/>
      <c r="H24" s="56">
        <v>1304</v>
      </c>
      <c r="I24" s="56">
        <v>2240</v>
      </c>
      <c r="J24" s="56"/>
      <c r="K24" s="56"/>
      <c r="L24" s="56"/>
      <c r="N24" s="66">
        <f>'2022年“三保”支出预算汇总表'!E23</f>
        <v>3544</v>
      </c>
      <c r="O24" s="67">
        <f t="shared" si="2"/>
        <v>0</v>
      </c>
      <c r="P24" s="68" t="str">
        <f t="shared" si="3"/>
        <v>覆盖</v>
      </c>
    </row>
    <row r="25" ht="24" spans="1:16">
      <c r="A25" s="52"/>
      <c r="B25" s="60" t="s">
        <v>594</v>
      </c>
      <c r="C25" s="61" t="s">
        <v>606</v>
      </c>
      <c r="D25" s="61" t="s">
        <v>632</v>
      </c>
      <c r="E25" s="56">
        <f t="shared" ref="E25:E33" si="5">F25+G25+H25+I25+J25+K25-L25</f>
        <v>500</v>
      </c>
      <c r="F25" s="56">
        <v>0</v>
      </c>
      <c r="G25" s="56"/>
      <c r="H25" s="56"/>
      <c r="I25" s="56">
        <v>500</v>
      </c>
      <c r="J25" s="56"/>
      <c r="K25" s="56"/>
      <c r="L25" s="56"/>
      <c r="N25" s="66">
        <f>'2022年“三保”支出预算汇总表'!E24</f>
        <v>500</v>
      </c>
      <c r="O25" s="67">
        <f t="shared" si="2"/>
        <v>0</v>
      </c>
      <c r="P25" s="68" t="str">
        <f t="shared" si="3"/>
        <v>覆盖</v>
      </c>
    </row>
    <row r="26" ht="36" spans="1:16">
      <c r="A26" s="52"/>
      <c r="B26" s="60" t="s">
        <v>594</v>
      </c>
      <c r="C26" s="61" t="s">
        <v>606</v>
      </c>
      <c r="D26" s="61" t="s">
        <v>633</v>
      </c>
      <c r="E26" s="56">
        <f t="shared" si="5"/>
        <v>10118</v>
      </c>
      <c r="F26" s="56">
        <v>0</v>
      </c>
      <c r="G26" s="56"/>
      <c r="H26" s="56">
        <v>2862</v>
      </c>
      <c r="I26" s="56">
        <v>7256</v>
      </c>
      <c r="J26" s="56"/>
      <c r="K26" s="56"/>
      <c r="L26" s="56"/>
      <c r="N26" s="66">
        <f>'2022年“三保”支出预算汇总表'!E25</f>
        <v>10118</v>
      </c>
      <c r="O26" s="67">
        <f t="shared" si="2"/>
        <v>0</v>
      </c>
      <c r="P26" s="68" t="str">
        <f t="shared" si="3"/>
        <v>覆盖</v>
      </c>
    </row>
    <row r="27" ht="24" spans="1:16">
      <c r="A27" s="61"/>
      <c r="B27" s="60" t="s">
        <v>594</v>
      </c>
      <c r="C27" s="61" t="s">
        <v>606</v>
      </c>
      <c r="D27" s="61" t="s">
        <v>609</v>
      </c>
      <c r="E27" s="56">
        <f t="shared" si="5"/>
        <v>261</v>
      </c>
      <c r="F27" s="56">
        <v>0</v>
      </c>
      <c r="G27" s="56"/>
      <c r="H27" s="56">
        <v>66</v>
      </c>
      <c r="I27" s="56">
        <v>195</v>
      </c>
      <c r="J27" s="56"/>
      <c r="K27" s="56"/>
      <c r="L27" s="56"/>
      <c r="N27" s="66">
        <f>'2022年“三保”支出预算汇总表'!E26</f>
        <v>261</v>
      </c>
      <c r="O27" s="67">
        <f t="shared" si="2"/>
        <v>0</v>
      </c>
      <c r="P27" s="68" t="str">
        <f t="shared" ref="P27:P33" si="6">IF(O27&gt;=0,"覆盖","有误")</f>
        <v>覆盖</v>
      </c>
    </row>
    <row r="28" ht="24" spans="1:16">
      <c r="A28" s="61"/>
      <c r="B28" s="60" t="s">
        <v>594</v>
      </c>
      <c r="C28" s="61" t="s">
        <v>105</v>
      </c>
      <c r="D28" s="61" t="s">
        <v>610</v>
      </c>
      <c r="E28" s="56">
        <f t="shared" si="5"/>
        <v>4550</v>
      </c>
      <c r="F28" s="56">
        <v>0</v>
      </c>
      <c r="G28" s="56"/>
      <c r="H28" s="56">
        <v>4550</v>
      </c>
      <c r="I28" s="56">
        <v>0</v>
      </c>
      <c r="J28" s="56"/>
      <c r="K28" s="56"/>
      <c r="L28" s="56"/>
      <c r="N28" s="66">
        <f>'2022年“三保”支出预算汇总表'!E27</f>
        <v>4550</v>
      </c>
      <c r="O28" s="67">
        <f t="shared" si="2"/>
        <v>0</v>
      </c>
      <c r="P28" s="68" t="str">
        <f t="shared" si="6"/>
        <v>覆盖</v>
      </c>
    </row>
    <row r="29" ht="24" spans="1:16">
      <c r="A29" s="61"/>
      <c r="B29" s="60" t="s">
        <v>594</v>
      </c>
      <c r="C29" s="61" t="s">
        <v>105</v>
      </c>
      <c r="D29" s="61" t="s">
        <v>611</v>
      </c>
      <c r="E29" s="56">
        <f t="shared" si="5"/>
        <v>2936</v>
      </c>
      <c r="F29" s="56">
        <v>40</v>
      </c>
      <c r="G29" s="56"/>
      <c r="H29" s="56">
        <v>642</v>
      </c>
      <c r="I29" s="56">
        <v>2254</v>
      </c>
      <c r="J29" s="56"/>
      <c r="K29" s="56"/>
      <c r="L29" s="56"/>
      <c r="N29" s="66">
        <f>'2022年“三保”支出预算汇总表'!E28</f>
        <v>2936</v>
      </c>
      <c r="O29" s="67">
        <f t="shared" si="2"/>
        <v>0</v>
      </c>
      <c r="P29" s="68" t="str">
        <f t="shared" si="6"/>
        <v>覆盖</v>
      </c>
    </row>
    <row r="30" ht="36" spans="1:16">
      <c r="A30" s="61"/>
      <c r="B30" s="60" t="s">
        <v>594</v>
      </c>
      <c r="C30" s="61" t="s">
        <v>105</v>
      </c>
      <c r="D30" s="61" t="s">
        <v>634</v>
      </c>
      <c r="E30" s="56">
        <f t="shared" si="5"/>
        <v>103</v>
      </c>
      <c r="F30" s="56">
        <v>0</v>
      </c>
      <c r="G30" s="56"/>
      <c r="H30" s="56">
        <v>103</v>
      </c>
      <c r="I30" s="56">
        <v>0</v>
      </c>
      <c r="J30" s="56"/>
      <c r="K30" s="56"/>
      <c r="L30" s="56"/>
      <c r="N30" s="66">
        <f>'2022年“三保”支出预算汇总表'!E29</f>
        <v>103</v>
      </c>
      <c r="O30" s="67">
        <f t="shared" si="2"/>
        <v>0</v>
      </c>
      <c r="P30" s="68" t="str">
        <f t="shared" si="6"/>
        <v>覆盖</v>
      </c>
    </row>
    <row r="31" ht="36" spans="1:16">
      <c r="A31" s="61"/>
      <c r="B31" s="60" t="s">
        <v>594</v>
      </c>
      <c r="C31" s="61" t="s">
        <v>105</v>
      </c>
      <c r="D31" s="61" t="s">
        <v>635</v>
      </c>
      <c r="E31" s="56">
        <f t="shared" si="5"/>
        <v>40</v>
      </c>
      <c r="F31" s="56">
        <v>0</v>
      </c>
      <c r="G31" s="56"/>
      <c r="H31" s="56">
        <v>40</v>
      </c>
      <c r="I31" s="56">
        <v>0</v>
      </c>
      <c r="J31" s="56"/>
      <c r="K31" s="56"/>
      <c r="L31" s="56"/>
      <c r="N31" s="66">
        <f>'2022年“三保”支出预算汇总表'!E30</f>
        <v>40</v>
      </c>
      <c r="O31" s="67">
        <f t="shared" si="2"/>
        <v>0</v>
      </c>
      <c r="P31" s="68" t="str">
        <f t="shared" si="6"/>
        <v>覆盖</v>
      </c>
    </row>
    <row r="32" ht="24" spans="1:16">
      <c r="A32" s="61"/>
      <c r="B32" s="60" t="s">
        <v>594</v>
      </c>
      <c r="C32" s="61" t="s">
        <v>613</v>
      </c>
      <c r="D32" s="61" t="s">
        <v>613</v>
      </c>
      <c r="E32" s="56">
        <f t="shared" si="5"/>
        <v>4606</v>
      </c>
      <c r="F32" s="56">
        <v>0</v>
      </c>
      <c r="G32" s="56"/>
      <c r="H32" s="56">
        <v>4574</v>
      </c>
      <c r="I32" s="56">
        <v>32</v>
      </c>
      <c r="J32" s="56"/>
      <c r="K32" s="56"/>
      <c r="L32" s="56"/>
      <c r="N32" s="66">
        <f>'2022年“三保”支出预算汇总表'!E31</f>
        <v>4606</v>
      </c>
      <c r="O32" s="67">
        <f t="shared" si="2"/>
        <v>0</v>
      </c>
      <c r="P32" s="68" t="str">
        <f t="shared" si="6"/>
        <v>覆盖</v>
      </c>
    </row>
    <row r="33" ht="30" customHeight="1" spans="1:16">
      <c r="A33" s="61"/>
      <c r="B33" s="60" t="s">
        <v>594</v>
      </c>
      <c r="C33" s="61" t="s">
        <v>614</v>
      </c>
      <c r="D33" s="61" t="s">
        <v>614</v>
      </c>
      <c r="E33" s="56">
        <f t="shared" si="5"/>
        <v>19337</v>
      </c>
      <c r="F33" s="56">
        <v>3952</v>
      </c>
      <c r="G33" s="56"/>
      <c r="H33" s="56">
        <v>16356</v>
      </c>
      <c r="I33" s="56">
        <v>2291</v>
      </c>
      <c r="J33" s="56"/>
      <c r="K33" s="56">
        <v>3587</v>
      </c>
      <c r="L33" s="56">
        <v>6849</v>
      </c>
      <c r="N33" s="66">
        <f>'2022年“三保”支出预算汇总表'!E32</f>
        <v>19337</v>
      </c>
      <c r="O33" s="67">
        <f t="shared" si="2"/>
        <v>0</v>
      </c>
      <c r="P33" s="68" t="str">
        <f t="shared" si="6"/>
        <v>覆盖</v>
      </c>
    </row>
  </sheetData>
  <mergeCells count="14">
    <mergeCell ref="A1:B1"/>
    <mergeCell ref="A2:L2"/>
    <mergeCell ref="J3:L3"/>
    <mergeCell ref="G4:J4"/>
    <mergeCell ref="B6:D6"/>
    <mergeCell ref="B7:D7"/>
    <mergeCell ref="B8:D8"/>
    <mergeCell ref="B9:D9"/>
    <mergeCell ref="A4:A5"/>
    <mergeCell ref="E4:E5"/>
    <mergeCell ref="F4:F5"/>
    <mergeCell ref="K4:K5"/>
    <mergeCell ref="L4:L5"/>
    <mergeCell ref="B4:D5"/>
  </mergeCells>
  <printOptions horizontalCentered="1"/>
  <pageMargins left="0.314583333333333" right="0.156944444444444" top="0.314583333333333" bottom="0.314583333333333" header="0.196527777777778" footer="0.196527777777778"/>
  <pageSetup paperSize="9" orientation="portrait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5"/>
  </sheetPr>
  <dimension ref="A1:G28"/>
  <sheetViews>
    <sheetView showZeros="0" topLeftCell="A10" workbookViewId="0">
      <selection activeCell="L26" sqref="L26"/>
    </sheetView>
  </sheetViews>
  <sheetFormatPr defaultColWidth="9" defaultRowHeight="14.25" outlineLevelCol="6"/>
  <cols>
    <col min="1" max="1" width="24" style="5" customWidth="1"/>
    <col min="2" max="2" width="10.75" style="5" customWidth="1"/>
    <col min="3" max="3" width="9.875" style="6" customWidth="1"/>
    <col min="4" max="4" width="10.5" style="6" customWidth="1"/>
    <col min="5" max="5" width="9.125" style="6" customWidth="1"/>
    <col min="6" max="6" width="10" style="6" customWidth="1"/>
    <col min="7" max="7" width="11.125" style="7" customWidth="1"/>
    <col min="8" max="16384" width="9" style="7"/>
  </cols>
  <sheetData>
    <row r="1" spans="1:7">
      <c r="A1" s="8" t="s">
        <v>649</v>
      </c>
      <c r="B1" s="8"/>
      <c r="G1" s="9"/>
    </row>
    <row r="2" ht="30" customHeight="1" spans="1:7">
      <c r="A2" s="10" t="s">
        <v>650</v>
      </c>
      <c r="B2" s="10"/>
      <c r="C2" s="10"/>
      <c r="D2" s="10"/>
      <c r="E2" s="10"/>
      <c r="F2" s="10"/>
      <c r="G2" s="10"/>
    </row>
    <row r="3" s="1" customFormat="1" ht="18" customHeight="1" spans="1:7">
      <c r="A3" s="11"/>
      <c r="B3" s="11"/>
      <c r="C3" s="12" t="s">
        <v>1</v>
      </c>
      <c r="D3" s="12"/>
      <c r="E3" s="12"/>
      <c r="F3" s="12"/>
      <c r="G3" s="12"/>
    </row>
    <row r="4" s="2" customFormat="1" ht="29.1" customHeight="1" spans="1:7">
      <c r="A4" s="13" t="s">
        <v>266</v>
      </c>
      <c r="B4" s="13" t="s">
        <v>17</v>
      </c>
      <c r="C4" s="14" t="s">
        <v>651</v>
      </c>
      <c r="D4" s="14" t="s">
        <v>652</v>
      </c>
      <c r="E4" s="14" t="s">
        <v>653</v>
      </c>
      <c r="F4" s="14" t="s">
        <v>654</v>
      </c>
      <c r="G4" s="15" t="s">
        <v>87</v>
      </c>
    </row>
    <row r="5" s="2" customFormat="1" ht="24.75" customHeight="1" spans="1:7">
      <c r="A5" s="13" t="s">
        <v>509</v>
      </c>
      <c r="B5" s="16">
        <f>SUM(C5:F5)</f>
        <v>57267</v>
      </c>
      <c r="C5" s="17">
        <v>19599</v>
      </c>
      <c r="D5" s="17">
        <v>4528</v>
      </c>
      <c r="E5" s="17"/>
      <c r="F5" s="17">
        <v>33140</v>
      </c>
      <c r="G5" s="15"/>
    </row>
    <row r="6" s="2" customFormat="1" ht="24.75" customHeight="1" spans="1:7">
      <c r="A6" s="13" t="s">
        <v>655</v>
      </c>
      <c r="B6" s="16">
        <f t="shared" ref="B6:B27" si="0">SUM(C6:F6)</f>
        <v>394810</v>
      </c>
      <c r="C6" s="17">
        <f>C7+C8+C9+C10+C11+C15-C16-C19-C20</f>
        <v>309876</v>
      </c>
      <c r="D6" s="17">
        <f>D7+D8+D9+D10+D11+D15-D16-D19-D20</f>
        <v>47935</v>
      </c>
      <c r="E6" s="17">
        <f>E7+E8+E9+E10+E11+E15-E16-E19-E20</f>
        <v>680</v>
      </c>
      <c r="F6" s="17">
        <f>F7+F8+F9+F10+F11+F15-F16-F19-F20</f>
        <v>36319</v>
      </c>
      <c r="G6" s="15"/>
    </row>
    <row r="7" s="1" customFormat="1" ht="24.75" customHeight="1" spans="1:7">
      <c r="A7" s="18" t="s">
        <v>656</v>
      </c>
      <c r="B7" s="16">
        <f t="shared" si="0"/>
        <v>277607</v>
      </c>
      <c r="C7" s="19">
        <v>83430</v>
      </c>
      <c r="D7" s="19">
        <v>156418</v>
      </c>
      <c r="E7" s="19">
        <v>1440</v>
      </c>
      <c r="F7" s="19">
        <v>36319</v>
      </c>
      <c r="G7" s="20"/>
    </row>
    <row r="8" s="1" customFormat="1" ht="24.75" customHeight="1" spans="1:7">
      <c r="A8" s="18" t="s">
        <v>657</v>
      </c>
      <c r="B8" s="16">
        <f t="shared" si="0"/>
        <v>60000</v>
      </c>
      <c r="C8" s="19">
        <v>60000</v>
      </c>
      <c r="D8" s="19"/>
      <c r="E8" s="19"/>
      <c r="F8" s="19"/>
      <c r="G8" s="20"/>
    </row>
    <row r="9" s="1" customFormat="1" ht="27" spans="1:7">
      <c r="A9" s="18" t="s">
        <v>658</v>
      </c>
      <c r="B9" s="16">
        <f t="shared" si="0"/>
        <v>80000</v>
      </c>
      <c r="C9" s="19">
        <v>80000</v>
      </c>
      <c r="D9" s="19"/>
      <c r="E9" s="19"/>
      <c r="F9" s="19"/>
      <c r="G9" s="21"/>
    </row>
    <row r="10" s="1" customFormat="1" ht="24.75" customHeight="1" spans="1:7">
      <c r="A10" s="18" t="s">
        <v>430</v>
      </c>
      <c r="B10" s="16">
        <f t="shared" si="0"/>
        <v>0</v>
      </c>
      <c r="C10" s="19"/>
      <c r="D10" s="19"/>
      <c r="E10" s="19"/>
      <c r="F10" s="19"/>
      <c r="G10" s="21"/>
    </row>
    <row r="11" s="1" customFormat="1" ht="24.75" customHeight="1" spans="1:7">
      <c r="A11" s="18" t="s">
        <v>431</v>
      </c>
      <c r="B11" s="16">
        <f t="shared" si="0"/>
        <v>112088</v>
      </c>
      <c r="C11" s="19">
        <f>SUM(C12:C14)</f>
        <v>112088</v>
      </c>
      <c r="D11" s="19"/>
      <c r="E11" s="19"/>
      <c r="F11" s="19"/>
      <c r="G11" s="22"/>
    </row>
    <row r="12" s="1" customFormat="1" ht="24.75" customHeight="1" spans="1:7">
      <c r="A12" s="18" t="s">
        <v>432</v>
      </c>
      <c r="B12" s="16">
        <f t="shared" si="0"/>
        <v>108000</v>
      </c>
      <c r="C12" s="19">
        <v>108000</v>
      </c>
      <c r="D12" s="19"/>
      <c r="E12" s="19"/>
      <c r="F12" s="19"/>
      <c r="G12" s="22"/>
    </row>
    <row r="13" s="1" customFormat="1" ht="24.75" customHeight="1" spans="1:7">
      <c r="A13" s="18" t="s">
        <v>433</v>
      </c>
      <c r="B13" s="16">
        <f t="shared" si="0"/>
        <v>760</v>
      </c>
      <c r="C13" s="19">
        <v>760</v>
      </c>
      <c r="D13" s="19"/>
      <c r="E13" s="19"/>
      <c r="F13" s="19"/>
      <c r="G13" s="22"/>
    </row>
    <row r="14" s="1" customFormat="1" ht="24.75" customHeight="1" spans="1:7">
      <c r="A14" s="18" t="s">
        <v>434</v>
      </c>
      <c r="B14" s="16">
        <f t="shared" si="0"/>
        <v>3328</v>
      </c>
      <c r="C14" s="19">
        <v>3328</v>
      </c>
      <c r="D14" s="19"/>
      <c r="E14" s="19"/>
      <c r="F14" s="19"/>
      <c r="G14" s="22"/>
    </row>
    <row r="15" s="1" customFormat="1" ht="24.75" customHeight="1" spans="1:7">
      <c r="A15" s="18" t="s">
        <v>659</v>
      </c>
      <c r="B15" s="16">
        <f t="shared" si="0"/>
        <v>0</v>
      </c>
      <c r="C15" s="19"/>
      <c r="D15" s="19"/>
      <c r="E15" s="19"/>
      <c r="F15" s="19"/>
      <c r="G15" s="23"/>
    </row>
    <row r="16" s="1" customFormat="1" ht="24.75" customHeight="1" spans="1:7">
      <c r="A16" s="24" t="s">
        <v>660</v>
      </c>
      <c r="B16" s="16">
        <f t="shared" si="0"/>
        <v>6849</v>
      </c>
      <c r="C16" s="19">
        <f>SUM(C17:C18)</f>
        <v>6849</v>
      </c>
      <c r="D16" s="19"/>
      <c r="E16" s="19"/>
      <c r="F16" s="19"/>
      <c r="G16" s="25"/>
    </row>
    <row r="17" s="1" customFormat="1" ht="24.75" customHeight="1" spans="1:7">
      <c r="A17" s="26" t="s">
        <v>661</v>
      </c>
      <c r="B17" s="16">
        <f t="shared" si="0"/>
        <v>4932</v>
      </c>
      <c r="C17" s="27">
        <f>[1]一般预算收入财力表!B20</f>
        <v>4932</v>
      </c>
      <c r="D17" s="27"/>
      <c r="E17" s="27"/>
      <c r="F17" s="27"/>
      <c r="G17" s="25"/>
    </row>
    <row r="18" s="1" customFormat="1" ht="24.75" customHeight="1" spans="1:7">
      <c r="A18" s="26" t="s">
        <v>662</v>
      </c>
      <c r="B18" s="16">
        <f t="shared" si="0"/>
        <v>1917</v>
      </c>
      <c r="C18" s="27">
        <v>1917</v>
      </c>
      <c r="D18" s="27"/>
      <c r="E18" s="27"/>
      <c r="F18" s="27"/>
      <c r="G18" s="25"/>
    </row>
    <row r="19" s="1" customFormat="1" ht="71.25" customHeight="1" spans="1:7">
      <c r="A19" s="24" t="s">
        <v>663</v>
      </c>
      <c r="B19" s="16">
        <f t="shared" si="0"/>
        <v>19276</v>
      </c>
      <c r="C19" s="27">
        <v>18793</v>
      </c>
      <c r="D19" s="27">
        <v>483</v>
      </c>
      <c r="E19" s="27"/>
      <c r="F19" s="27"/>
      <c r="G19" s="20" t="s">
        <v>664</v>
      </c>
    </row>
    <row r="20" s="1" customFormat="1" ht="24.75" customHeight="1" spans="1:7">
      <c r="A20" s="24" t="s">
        <v>665</v>
      </c>
      <c r="B20" s="16">
        <f t="shared" si="0"/>
        <v>108760</v>
      </c>
      <c r="C20" s="28"/>
      <c r="D20" s="27">
        <v>108000</v>
      </c>
      <c r="E20" s="27">
        <v>760</v>
      </c>
      <c r="F20" s="28"/>
      <c r="G20" s="20"/>
    </row>
    <row r="21" s="3" customFormat="1" ht="24.75" customHeight="1" spans="1:7">
      <c r="A21" s="29" t="s">
        <v>442</v>
      </c>
      <c r="B21" s="16">
        <f t="shared" si="0"/>
        <v>390171</v>
      </c>
      <c r="C21" s="17">
        <f>SUM(C22,C26)</f>
        <v>309876</v>
      </c>
      <c r="D21" s="17">
        <f>SUM(D22,D26)</f>
        <v>47935</v>
      </c>
      <c r="E21" s="17">
        <f>SUM(E22,E26)</f>
        <v>680</v>
      </c>
      <c r="F21" s="17">
        <f>SUM(F22,F26)</f>
        <v>31680</v>
      </c>
      <c r="G21" s="22"/>
    </row>
    <row r="22" ht="24.75" customHeight="1" spans="1:7">
      <c r="A22" s="30" t="s">
        <v>666</v>
      </c>
      <c r="B22" s="16">
        <f t="shared" si="0"/>
        <v>374471</v>
      </c>
      <c r="C22" s="17">
        <f>SUM(C23:C25)</f>
        <v>294176</v>
      </c>
      <c r="D22" s="17">
        <v>47935</v>
      </c>
      <c r="E22" s="17">
        <v>680</v>
      </c>
      <c r="F22" s="17">
        <v>31680</v>
      </c>
      <c r="G22" s="22"/>
    </row>
    <row r="23" ht="24.75" customHeight="1" spans="1:7">
      <c r="A23" s="31" t="s">
        <v>667</v>
      </c>
      <c r="B23" s="16">
        <f t="shared" si="0"/>
        <v>214176</v>
      </c>
      <c r="C23" s="19">
        <v>214176</v>
      </c>
      <c r="D23" s="19"/>
      <c r="E23" s="19"/>
      <c r="F23" s="19"/>
      <c r="G23" s="20"/>
    </row>
    <row r="24" ht="27" spans="1:7">
      <c r="A24" s="31" t="s">
        <v>668</v>
      </c>
      <c r="B24" s="16">
        <f t="shared" si="0"/>
        <v>80000</v>
      </c>
      <c r="C24" s="19">
        <v>80000</v>
      </c>
      <c r="D24" s="19"/>
      <c r="E24" s="19"/>
      <c r="F24" s="19"/>
      <c r="G24" s="20"/>
    </row>
    <row r="25" ht="27" spans="1:7">
      <c r="A25" s="31" t="s">
        <v>669</v>
      </c>
      <c r="B25" s="16">
        <f t="shared" si="0"/>
        <v>0</v>
      </c>
      <c r="C25" s="19"/>
      <c r="D25" s="19"/>
      <c r="E25" s="19"/>
      <c r="F25" s="19"/>
      <c r="G25" s="20"/>
    </row>
    <row r="26" ht="24.75" customHeight="1" spans="1:7">
      <c r="A26" s="32" t="s">
        <v>670</v>
      </c>
      <c r="B26" s="16">
        <f t="shared" si="0"/>
        <v>15700</v>
      </c>
      <c r="C26" s="33">
        <v>15700</v>
      </c>
      <c r="D26" s="33"/>
      <c r="E26" s="33"/>
      <c r="F26" s="33"/>
      <c r="G26" s="34"/>
    </row>
    <row r="27" s="4" customFormat="1" ht="24.75" customHeight="1" spans="1:7">
      <c r="A27" s="35" t="s">
        <v>446</v>
      </c>
      <c r="B27" s="16">
        <f t="shared" si="0"/>
        <v>61906</v>
      </c>
      <c r="C27" s="33">
        <f>C5+C6-C21</f>
        <v>19599</v>
      </c>
      <c r="D27" s="33">
        <f>D5+D6-D21</f>
        <v>4528</v>
      </c>
      <c r="E27" s="33">
        <f>E5+E6-E21</f>
        <v>0</v>
      </c>
      <c r="F27" s="33">
        <f>F5+F6-F21</f>
        <v>37779</v>
      </c>
      <c r="G27" s="34"/>
    </row>
    <row r="28" ht="12.95" customHeight="1"/>
  </sheetData>
  <mergeCells count="2">
    <mergeCell ref="A2:G2"/>
    <mergeCell ref="C3:G3"/>
  </mergeCells>
  <printOptions horizontalCentered="1"/>
  <pageMargins left="0.23" right="0.118055555555556" top="0.314583333333333" bottom="0.748031496062992" header="0.236111111111111" footer="0.31496062992126"/>
  <pageSetup paperSize="9" orientation="portrait"/>
  <headerFooter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5"/>
  </sheetPr>
  <dimension ref="A1:H29"/>
  <sheetViews>
    <sheetView showZeros="0" workbookViewId="0">
      <pane xSplit="1" ySplit="5" topLeftCell="B6" activePane="bottomRight" state="frozen"/>
      <selection/>
      <selection pane="topRight"/>
      <selection pane="bottomLeft"/>
      <selection pane="bottomRight" activeCell="A2" sqref="A2:H2"/>
    </sheetView>
  </sheetViews>
  <sheetFormatPr defaultColWidth="9" defaultRowHeight="14.25" outlineLevelCol="7"/>
  <cols>
    <col min="1" max="1" width="27.875" style="263" customWidth="1"/>
    <col min="2" max="2" width="8.25" style="263" customWidth="1"/>
    <col min="3" max="3" width="6" style="263" customWidth="1"/>
    <col min="4" max="4" width="7.125" style="263" customWidth="1"/>
    <col min="5" max="5" width="8" style="263" customWidth="1"/>
    <col min="6" max="6" width="7" style="263" customWidth="1"/>
    <col min="7" max="7" width="7.125" style="263" customWidth="1"/>
    <col min="8" max="8" width="7.75" style="263" customWidth="1"/>
    <col min="9" max="9" width="9" style="263"/>
    <col min="10" max="10" width="11.125" style="263" customWidth="1"/>
    <col min="11" max="16384" width="9" style="263"/>
  </cols>
  <sheetData>
    <row r="1" s="354" customFormat="1" spans="1:1">
      <c r="A1" s="371" t="s">
        <v>43</v>
      </c>
    </row>
    <row r="2" s="354" customFormat="1" ht="26.1" customHeight="1" spans="1:8">
      <c r="A2" s="359" t="s">
        <v>44</v>
      </c>
      <c r="B2" s="359"/>
      <c r="C2" s="359"/>
      <c r="D2" s="359"/>
      <c r="E2" s="359"/>
      <c r="F2" s="359"/>
      <c r="G2" s="359"/>
      <c r="H2" s="359"/>
    </row>
    <row r="3" s="354" customFormat="1" spans="1:8">
      <c r="A3" s="446"/>
      <c r="B3" s="447"/>
      <c r="C3" s="447"/>
      <c r="D3" s="446"/>
      <c r="E3" s="446"/>
      <c r="F3" s="446"/>
      <c r="G3" s="448" t="s">
        <v>45</v>
      </c>
      <c r="H3" s="448"/>
    </row>
    <row r="4" s="354" customFormat="1" ht="24" customHeight="1" spans="1:8">
      <c r="A4" s="449" t="s">
        <v>46</v>
      </c>
      <c r="B4" s="450" t="s">
        <v>47</v>
      </c>
      <c r="C4" s="450" t="s">
        <v>48</v>
      </c>
      <c r="D4" s="451" t="s">
        <v>49</v>
      </c>
      <c r="E4" s="363"/>
      <c r="F4" s="363" t="s">
        <v>50</v>
      </c>
      <c r="G4" s="363" t="s">
        <v>51</v>
      </c>
      <c r="H4" s="363"/>
    </row>
    <row r="5" s="354" customFormat="1" ht="30.75" customHeight="1" spans="1:8">
      <c r="A5" s="449"/>
      <c r="B5" s="362"/>
      <c r="C5" s="362"/>
      <c r="D5" s="451" t="s">
        <v>52</v>
      </c>
      <c r="E5" s="363" t="s">
        <v>53</v>
      </c>
      <c r="F5" s="363"/>
      <c r="G5" s="363" t="s">
        <v>54</v>
      </c>
      <c r="H5" s="363" t="s">
        <v>55</v>
      </c>
    </row>
    <row r="6" s="444" customFormat="1" ht="21" customHeight="1" spans="1:8">
      <c r="A6" s="361" t="s">
        <v>56</v>
      </c>
      <c r="B6" s="452">
        <f>SUM(B7,B23)</f>
        <v>76542</v>
      </c>
      <c r="C6" s="452">
        <f>SUM(C7,C23)</f>
        <v>0</v>
      </c>
      <c r="D6" s="452">
        <f>SUM(D7,D23)</f>
        <v>81000</v>
      </c>
      <c r="E6" s="453">
        <f>D6/B6*100</f>
        <v>105.824253351101</v>
      </c>
      <c r="F6" s="452">
        <f>SUM(F7,F23)</f>
        <v>75617</v>
      </c>
      <c r="G6" s="452">
        <f>SUM(G7,G23)</f>
        <v>5383</v>
      </c>
      <c r="H6" s="453">
        <f>G6/F6*100</f>
        <v>7.11876958884907</v>
      </c>
    </row>
    <row r="7" s="355" customFormat="1" ht="21" customHeight="1" spans="1:8">
      <c r="A7" s="381" t="s">
        <v>57</v>
      </c>
      <c r="B7" s="382">
        <f>SUM(B8:B22)</f>
        <v>55700</v>
      </c>
      <c r="C7" s="382"/>
      <c r="D7" s="382">
        <f>SUM(D8:D22)</f>
        <v>57350</v>
      </c>
      <c r="E7" s="454">
        <f t="shared" ref="E7:E28" si="0">D7/B7*100</f>
        <v>102.962298025135</v>
      </c>
      <c r="F7" s="382">
        <f>SUM(F8:F22)</f>
        <v>54072</v>
      </c>
      <c r="G7" s="455">
        <f>SUM(G8:G22)</f>
        <v>3278</v>
      </c>
      <c r="H7" s="454">
        <f>G7/F7*100</f>
        <v>6.06228732060956</v>
      </c>
    </row>
    <row r="8" s="355" customFormat="1" ht="21" customHeight="1" spans="1:8">
      <c r="A8" s="381" t="s">
        <v>58</v>
      </c>
      <c r="B8" s="456">
        <v>24800</v>
      </c>
      <c r="C8" s="456"/>
      <c r="D8" s="456">
        <v>25500</v>
      </c>
      <c r="E8" s="457">
        <f t="shared" si="0"/>
        <v>102.822580645161</v>
      </c>
      <c r="F8" s="387">
        <v>23885</v>
      </c>
      <c r="G8" s="458">
        <f>D8-F8</f>
        <v>1615</v>
      </c>
      <c r="H8" s="457">
        <f t="shared" ref="H8:H29" si="1">G8/F8*100</f>
        <v>6.76156583629893</v>
      </c>
    </row>
    <row r="9" s="355" customFormat="1" ht="21" customHeight="1" spans="1:8">
      <c r="A9" s="381" t="s">
        <v>59</v>
      </c>
      <c r="B9" s="456">
        <v>8080</v>
      </c>
      <c r="C9" s="456"/>
      <c r="D9" s="456">
        <v>7300</v>
      </c>
      <c r="E9" s="457">
        <f t="shared" si="0"/>
        <v>90.3465346534654</v>
      </c>
      <c r="F9" s="387">
        <v>7974</v>
      </c>
      <c r="G9" s="458">
        <f t="shared" ref="G9:G29" si="2">D9-F9</f>
        <v>-674</v>
      </c>
      <c r="H9" s="457">
        <f t="shared" si="1"/>
        <v>-8.45247052921996</v>
      </c>
    </row>
    <row r="10" s="355" customFormat="1" ht="21" customHeight="1" spans="1:8">
      <c r="A10" s="381" t="s">
        <v>60</v>
      </c>
      <c r="B10" s="456">
        <v>1350</v>
      </c>
      <c r="C10" s="456"/>
      <c r="D10" s="456">
        <v>1900</v>
      </c>
      <c r="E10" s="457">
        <f t="shared" si="0"/>
        <v>140.740740740741</v>
      </c>
      <c r="F10" s="387">
        <v>1259</v>
      </c>
      <c r="G10" s="458">
        <f t="shared" si="2"/>
        <v>641</v>
      </c>
      <c r="H10" s="457">
        <f t="shared" si="1"/>
        <v>50.9134233518666</v>
      </c>
    </row>
    <row r="11" s="355" customFormat="1" ht="21" customHeight="1" spans="1:8">
      <c r="A11" s="381" t="s">
        <v>61</v>
      </c>
      <c r="B11" s="456">
        <v>2900</v>
      </c>
      <c r="C11" s="456"/>
      <c r="D11" s="456">
        <v>4000</v>
      </c>
      <c r="E11" s="457">
        <f t="shared" si="0"/>
        <v>137.931034482759</v>
      </c>
      <c r="F11" s="387">
        <v>2794</v>
      </c>
      <c r="G11" s="458">
        <f t="shared" si="2"/>
        <v>1206</v>
      </c>
      <c r="H11" s="457">
        <f t="shared" si="1"/>
        <v>43.1639226914818</v>
      </c>
    </row>
    <row r="12" s="355" customFormat="1" ht="21" customHeight="1" spans="1:8">
      <c r="A12" s="381" t="s">
        <v>62</v>
      </c>
      <c r="B12" s="456">
        <v>2000</v>
      </c>
      <c r="C12" s="456"/>
      <c r="D12" s="456">
        <v>2600</v>
      </c>
      <c r="E12" s="457">
        <f t="shared" si="0"/>
        <v>130</v>
      </c>
      <c r="F12" s="387">
        <v>1896</v>
      </c>
      <c r="G12" s="458">
        <f t="shared" si="2"/>
        <v>704</v>
      </c>
      <c r="H12" s="457">
        <f t="shared" si="1"/>
        <v>37.1308016877637</v>
      </c>
    </row>
    <row r="13" s="355" customFormat="1" ht="21" customHeight="1" spans="1:8">
      <c r="A13" s="381" t="s">
        <v>63</v>
      </c>
      <c r="B13" s="456">
        <v>2700</v>
      </c>
      <c r="C13" s="456"/>
      <c r="D13" s="456">
        <v>2200</v>
      </c>
      <c r="E13" s="457">
        <f t="shared" si="0"/>
        <v>81.4814814814815</v>
      </c>
      <c r="F13" s="387">
        <v>2601</v>
      </c>
      <c r="G13" s="458">
        <f t="shared" si="2"/>
        <v>-401</v>
      </c>
      <c r="H13" s="457">
        <f t="shared" si="1"/>
        <v>-15.4171472510573</v>
      </c>
    </row>
    <row r="14" s="355" customFormat="1" ht="21" customHeight="1" spans="1:8">
      <c r="A14" s="381" t="s">
        <v>64</v>
      </c>
      <c r="B14" s="456">
        <v>750</v>
      </c>
      <c r="C14" s="456"/>
      <c r="D14" s="456">
        <v>980</v>
      </c>
      <c r="E14" s="457">
        <f t="shared" si="0"/>
        <v>130.666666666667</v>
      </c>
      <c r="F14" s="387">
        <v>726</v>
      </c>
      <c r="G14" s="458">
        <f t="shared" si="2"/>
        <v>254</v>
      </c>
      <c r="H14" s="457">
        <f t="shared" si="1"/>
        <v>34.9862258953168</v>
      </c>
    </row>
    <row r="15" s="355" customFormat="1" ht="21" customHeight="1" spans="1:8">
      <c r="A15" s="381" t="s">
        <v>65</v>
      </c>
      <c r="B15" s="456">
        <v>650</v>
      </c>
      <c r="C15" s="456"/>
      <c r="D15" s="456">
        <v>850</v>
      </c>
      <c r="E15" s="457">
        <f t="shared" si="0"/>
        <v>130.769230769231</v>
      </c>
      <c r="F15" s="387">
        <v>635</v>
      </c>
      <c r="G15" s="458">
        <f t="shared" si="2"/>
        <v>215</v>
      </c>
      <c r="H15" s="457">
        <f t="shared" si="1"/>
        <v>33.8582677165354</v>
      </c>
    </row>
    <row r="16" s="355" customFormat="1" ht="21" customHeight="1" spans="1:8">
      <c r="A16" s="381" t="s">
        <v>66</v>
      </c>
      <c r="B16" s="456">
        <v>5800</v>
      </c>
      <c r="C16" s="456"/>
      <c r="D16" s="456">
        <v>6000</v>
      </c>
      <c r="E16" s="457">
        <f t="shared" si="0"/>
        <v>103.448275862069</v>
      </c>
      <c r="F16" s="387">
        <v>5609</v>
      </c>
      <c r="G16" s="458">
        <f t="shared" si="2"/>
        <v>391</v>
      </c>
      <c r="H16" s="457">
        <f t="shared" si="1"/>
        <v>6.97093956141915</v>
      </c>
    </row>
    <row r="17" s="355" customFormat="1" ht="21" customHeight="1" spans="1:8">
      <c r="A17" s="381" t="s">
        <v>67</v>
      </c>
      <c r="B17" s="456">
        <v>890</v>
      </c>
      <c r="C17" s="456"/>
      <c r="D17" s="456">
        <v>800</v>
      </c>
      <c r="E17" s="457">
        <f t="shared" si="0"/>
        <v>89.8876404494382</v>
      </c>
      <c r="F17" s="387">
        <v>846</v>
      </c>
      <c r="G17" s="458">
        <f t="shared" si="2"/>
        <v>-46</v>
      </c>
      <c r="H17" s="457">
        <f t="shared" si="1"/>
        <v>-5.43735224586288</v>
      </c>
    </row>
    <row r="18" s="355" customFormat="1" ht="21" customHeight="1" spans="1:8">
      <c r="A18" s="381" t="s">
        <v>68</v>
      </c>
      <c r="B18" s="456">
        <v>1200</v>
      </c>
      <c r="C18" s="456"/>
      <c r="D18" s="456">
        <v>520</v>
      </c>
      <c r="E18" s="457">
        <f t="shared" si="0"/>
        <v>43.3333333333333</v>
      </c>
      <c r="F18" s="387">
        <v>1161</v>
      </c>
      <c r="G18" s="458">
        <f t="shared" si="2"/>
        <v>-641</v>
      </c>
      <c r="H18" s="457">
        <f t="shared" si="1"/>
        <v>-55.2110249784668</v>
      </c>
    </row>
    <row r="19" s="355" customFormat="1" ht="21" customHeight="1" spans="1:8">
      <c r="A19" s="381" t="s">
        <v>69</v>
      </c>
      <c r="B19" s="456">
        <v>3100</v>
      </c>
      <c r="C19" s="456"/>
      <c r="D19" s="456">
        <v>3168</v>
      </c>
      <c r="E19" s="457">
        <f t="shared" si="0"/>
        <v>102.193548387097</v>
      </c>
      <c r="F19" s="387">
        <v>3011</v>
      </c>
      <c r="G19" s="458">
        <f t="shared" si="2"/>
        <v>157</v>
      </c>
      <c r="H19" s="457">
        <f t="shared" si="1"/>
        <v>5.21421454666224</v>
      </c>
    </row>
    <row r="20" s="355" customFormat="1" ht="21" customHeight="1" spans="1:8">
      <c r="A20" s="381" t="s">
        <v>70</v>
      </c>
      <c r="B20" s="456">
        <v>1080</v>
      </c>
      <c r="C20" s="456"/>
      <c r="D20" s="456">
        <v>1026</v>
      </c>
      <c r="E20" s="457">
        <f t="shared" si="0"/>
        <v>95</v>
      </c>
      <c r="F20" s="387">
        <v>931</v>
      </c>
      <c r="G20" s="458">
        <f t="shared" si="2"/>
        <v>95</v>
      </c>
      <c r="H20" s="457">
        <f t="shared" si="1"/>
        <v>10.2040816326531</v>
      </c>
    </row>
    <row r="21" s="355" customFormat="1" ht="21" customHeight="1" spans="1:8">
      <c r="A21" s="459" t="s">
        <v>71</v>
      </c>
      <c r="B21" s="456">
        <v>400</v>
      </c>
      <c r="C21" s="456"/>
      <c r="D21" s="456">
        <v>446</v>
      </c>
      <c r="E21" s="457">
        <f t="shared" si="0"/>
        <v>111.5</v>
      </c>
      <c r="F21" s="387">
        <v>396</v>
      </c>
      <c r="G21" s="458">
        <f t="shared" si="2"/>
        <v>50</v>
      </c>
      <c r="H21" s="457">
        <f t="shared" si="1"/>
        <v>12.6262626262626</v>
      </c>
    </row>
    <row r="22" s="355" customFormat="1" ht="21" customHeight="1" spans="1:8">
      <c r="A22" s="459" t="s">
        <v>72</v>
      </c>
      <c r="B22" s="456">
        <f>0</f>
        <v>0</v>
      </c>
      <c r="C22" s="456"/>
      <c r="D22" s="456">
        <v>60</v>
      </c>
      <c r="E22" s="457"/>
      <c r="F22" s="387">
        <v>348</v>
      </c>
      <c r="G22" s="458">
        <f t="shared" si="2"/>
        <v>-288</v>
      </c>
      <c r="H22" s="457">
        <f t="shared" si="1"/>
        <v>-82.7586206896552</v>
      </c>
    </row>
    <row r="23" s="445" customFormat="1" ht="21" customHeight="1" spans="1:8">
      <c r="A23" s="460" t="s">
        <v>73</v>
      </c>
      <c r="B23" s="461">
        <f>SUM(B24:B29)</f>
        <v>20842</v>
      </c>
      <c r="C23" s="461">
        <f>SUM(C24:C29)</f>
        <v>0</v>
      </c>
      <c r="D23" s="387">
        <f>SUM(D24,D25:D29)</f>
        <v>23650</v>
      </c>
      <c r="E23" s="457">
        <f t="shared" si="0"/>
        <v>113.472795317148</v>
      </c>
      <c r="F23" s="387">
        <f>SUM(F24,F25:F29)</f>
        <v>21545</v>
      </c>
      <c r="G23" s="462">
        <f>SUM(G24,G25:G29)</f>
        <v>2105</v>
      </c>
      <c r="H23" s="457">
        <f t="shared" si="1"/>
        <v>9.77024831747505</v>
      </c>
    </row>
    <row r="24" s="355" customFormat="1" ht="21" customHeight="1" spans="1:8">
      <c r="A24" s="381" t="s">
        <v>74</v>
      </c>
      <c r="B24" s="456">
        <v>4000</v>
      </c>
      <c r="C24" s="456"/>
      <c r="D24" s="456">
        <v>3050</v>
      </c>
      <c r="E24" s="457">
        <f t="shared" si="0"/>
        <v>76.25</v>
      </c>
      <c r="F24" s="387">
        <v>5485</v>
      </c>
      <c r="G24" s="458">
        <f t="shared" si="2"/>
        <v>-2435</v>
      </c>
      <c r="H24" s="457">
        <f t="shared" si="1"/>
        <v>-44.3938012762078</v>
      </c>
    </row>
    <row r="25" s="355" customFormat="1" ht="21" customHeight="1" spans="1:8">
      <c r="A25" s="381" t="s">
        <v>75</v>
      </c>
      <c r="B25" s="456">
        <v>2600</v>
      </c>
      <c r="C25" s="456"/>
      <c r="D25" s="456">
        <v>5300</v>
      </c>
      <c r="E25" s="457">
        <f t="shared" si="0"/>
        <v>203.846153846154</v>
      </c>
      <c r="F25" s="387">
        <v>2559</v>
      </c>
      <c r="G25" s="458">
        <f t="shared" si="2"/>
        <v>2741</v>
      </c>
      <c r="H25" s="457">
        <f t="shared" si="1"/>
        <v>107.112153184838</v>
      </c>
    </row>
    <row r="26" s="355" customFormat="1" ht="21" customHeight="1" spans="1:8">
      <c r="A26" s="381" t="s">
        <v>76</v>
      </c>
      <c r="B26" s="456">
        <v>9000</v>
      </c>
      <c r="C26" s="456"/>
      <c r="D26" s="456">
        <v>10900</v>
      </c>
      <c r="E26" s="457">
        <f t="shared" si="0"/>
        <v>121.111111111111</v>
      </c>
      <c r="F26" s="387">
        <v>8748</v>
      </c>
      <c r="G26" s="458">
        <f t="shared" si="2"/>
        <v>2152</v>
      </c>
      <c r="H26" s="457">
        <f t="shared" si="1"/>
        <v>24.5999085505258</v>
      </c>
    </row>
    <row r="27" s="355" customFormat="1" ht="21" customHeight="1" spans="1:8">
      <c r="A27" s="463" t="s">
        <v>77</v>
      </c>
      <c r="B27" s="456">
        <v>4600</v>
      </c>
      <c r="C27" s="456"/>
      <c r="D27" s="456">
        <v>2600</v>
      </c>
      <c r="E27" s="457">
        <f t="shared" si="0"/>
        <v>56.5217391304348</v>
      </c>
      <c r="F27" s="387">
        <v>4262</v>
      </c>
      <c r="G27" s="458">
        <f t="shared" si="2"/>
        <v>-1662</v>
      </c>
      <c r="H27" s="457">
        <f t="shared" si="1"/>
        <v>-38.9957766306898</v>
      </c>
    </row>
    <row r="28" s="355" customFormat="1" ht="21" customHeight="1" spans="1:8">
      <c r="A28" s="381" t="s">
        <v>78</v>
      </c>
      <c r="B28" s="456">
        <v>642</v>
      </c>
      <c r="C28" s="456"/>
      <c r="D28" s="456">
        <v>1777</v>
      </c>
      <c r="E28" s="457">
        <f t="shared" si="0"/>
        <v>276.791277258567</v>
      </c>
      <c r="F28" s="387">
        <v>212</v>
      </c>
      <c r="G28" s="458">
        <f t="shared" si="2"/>
        <v>1565</v>
      </c>
      <c r="H28" s="457">
        <f t="shared" si="1"/>
        <v>738.207547169811</v>
      </c>
    </row>
    <row r="29" s="355" customFormat="1" ht="21" customHeight="1" spans="1:8">
      <c r="A29" s="459" t="s">
        <v>79</v>
      </c>
      <c r="B29" s="456"/>
      <c r="C29" s="456"/>
      <c r="D29" s="456">
        <v>23</v>
      </c>
      <c r="E29" s="457"/>
      <c r="F29" s="387">
        <v>279</v>
      </c>
      <c r="G29" s="458">
        <f t="shared" si="2"/>
        <v>-256</v>
      </c>
      <c r="H29" s="457">
        <f t="shared" si="1"/>
        <v>-91.7562724014337</v>
      </c>
    </row>
  </sheetData>
  <mergeCells count="8">
    <mergeCell ref="A2:H2"/>
    <mergeCell ref="G3:H3"/>
    <mergeCell ref="D4:E4"/>
    <mergeCell ref="G4:H4"/>
    <mergeCell ref="A4:A5"/>
    <mergeCell ref="B4:B5"/>
    <mergeCell ref="C4:C5"/>
    <mergeCell ref="F4:F5"/>
  </mergeCells>
  <printOptions horizontalCentered="1"/>
  <pageMargins left="0.3" right="0.15748031496063" top="0.984251968503937" bottom="0.984251968503937" header="0.511811023622047" footer="0.511811023622047"/>
  <pageSetup paperSize="9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5"/>
  </sheetPr>
  <dimension ref="A1:M41"/>
  <sheetViews>
    <sheetView workbookViewId="0">
      <pane xSplit="1" ySplit="6" topLeftCell="B7" activePane="bottomRight" state="frozen"/>
      <selection/>
      <selection pane="topRight"/>
      <selection pane="bottomLeft"/>
      <selection pane="bottomRight" activeCell="R14" sqref="R14"/>
    </sheetView>
  </sheetViews>
  <sheetFormatPr defaultColWidth="9" defaultRowHeight="14.25"/>
  <cols>
    <col min="1" max="1" width="20.25" style="395" customWidth="1"/>
    <col min="2" max="2" width="9" style="395" customWidth="1"/>
    <col min="3" max="3" width="8.875" style="395" customWidth="1"/>
    <col min="4" max="4" width="8.75" style="395" customWidth="1"/>
    <col min="5" max="6" width="8.375" style="395" customWidth="1"/>
    <col min="7" max="8" width="8.625" style="395" customWidth="1"/>
    <col min="9" max="9" width="7.75" style="396" customWidth="1"/>
    <col min="10" max="10" width="9" style="395" customWidth="1"/>
    <col min="11" max="11" width="6.75" style="395" customWidth="1"/>
    <col min="12" max="12" width="7" style="396" customWidth="1"/>
    <col min="13" max="13" width="22.75" style="6" customWidth="1"/>
    <col min="14" max="14" width="9.25" style="395" customWidth="1"/>
    <col min="15" max="16384" width="9" style="395"/>
  </cols>
  <sheetData>
    <row r="1" s="390" customFormat="1" spans="1:13">
      <c r="A1" s="397" t="s">
        <v>80</v>
      </c>
      <c r="I1" s="426"/>
      <c r="L1" s="426"/>
      <c r="M1" s="427"/>
    </row>
    <row r="2" s="390" customFormat="1" ht="17.25" customHeight="1" spans="1:13">
      <c r="A2" s="398" t="s">
        <v>81</v>
      </c>
      <c r="B2" s="398"/>
      <c r="C2" s="398"/>
      <c r="D2" s="398"/>
      <c r="E2" s="398"/>
      <c r="F2" s="398"/>
      <c r="G2" s="398"/>
      <c r="H2" s="398"/>
      <c r="I2" s="398"/>
      <c r="J2" s="398"/>
      <c r="K2" s="398"/>
      <c r="L2" s="398"/>
      <c r="M2" s="398"/>
    </row>
    <row r="3" s="390" customFormat="1" spans="9:13">
      <c r="I3" s="426"/>
      <c r="K3" s="428" t="s">
        <v>82</v>
      </c>
      <c r="L3" s="428"/>
      <c r="M3" s="428"/>
    </row>
    <row r="4" s="391" customFormat="1" ht="12" spans="1:13">
      <c r="A4" s="399" t="s">
        <v>83</v>
      </c>
      <c r="B4" s="400" t="s">
        <v>47</v>
      </c>
      <c r="C4" s="401" t="s">
        <v>84</v>
      </c>
      <c r="D4" s="402"/>
      <c r="E4" s="402"/>
      <c r="F4" s="402"/>
      <c r="G4" s="403" t="s">
        <v>85</v>
      </c>
      <c r="H4" s="404" t="s">
        <v>86</v>
      </c>
      <c r="I4" s="429"/>
      <c r="J4" s="403" t="s">
        <v>50</v>
      </c>
      <c r="K4" s="430" t="s">
        <v>51</v>
      </c>
      <c r="L4" s="431"/>
      <c r="M4" s="410" t="s">
        <v>87</v>
      </c>
    </row>
    <row r="5" s="391" customFormat="1" customHeight="1" spans="1:13">
      <c r="A5" s="405"/>
      <c r="B5" s="406"/>
      <c r="C5" s="407"/>
      <c r="D5" s="408"/>
      <c r="E5" s="408"/>
      <c r="F5" s="408"/>
      <c r="G5" s="409"/>
      <c r="H5" s="410" t="s">
        <v>88</v>
      </c>
      <c r="I5" s="432" t="s">
        <v>89</v>
      </c>
      <c r="J5" s="409"/>
      <c r="K5" s="399" t="s">
        <v>54</v>
      </c>
      <c r="L5" s="433" t="s">
        <v>90</v>
      </c>
      <c r="M5" s="410"/>
    </row>
    <row r="6" s="391" customFormat="1" ht="18.75" customHeight="1" spans="1:13">
      <c r="A6" s="411"/>
      <c r="B6" s="412"/>
      <c r="C6" s="413" t="s">
        <v>91</v>
      </c>
      <c r="D6" s="413" t="s">
        <v>92</v>
      </c>
      <c r="E6" s="413" t="s">
        <v>93</v>
      </c>
      <c r="F6" s="414" t="s">
        <v>94</v>
      </c>
      <c r="G6" s="415"/>
      <c r="H6" s="410"/>
      <c r="I6" s="432"/>
      <c r="J6" s="415"/>
      <c r="K6" s="411"/>
      <c r="L6" s="434"/>
      <c r="M6" s="410"/>
    </row>
    <row r="7" s="392" customFormat="1" ht="18" customHeight="1" spans="1:13">
      <c r="A7" s="416" t="s">
        <v>95</v>
      </c>
      <c r="B7" s="417">
        <f>SUM(B8:B30)</f>
        <v>309572</v>
      </c>
      <c r="C7" s="418">
        <f>SUM(C8:C30)</f>
        <v>-28593</v>
      </c>
      <c r="D7" s="418">
        <f>SUM(D8:D30)</f>
        <v>-20000</v>
      </c>
      <c r="E7" s="417">
        <f>SUM(E8:E30)</f>
        <v>19319</v>
      </c>
      <c r="F7" s="417">
        <f>SUM(F8:F30)</f>
        <v>20002</v>
      </c>
      <c r="G7" s="417">
        <v>300300</v>
      </c>
      <c r="H7" s="417">
        <f>SUM(H8:H30)</f>
        <v>300300</v>
      </c>
      <c r="I7" s="435">
        <f t="shared" ref="I7:I26" si="0">H7/G7*100</f>
        <v>100</v>
      </c>
      <c r="J7" s="417">
        <f>SUM(J8:J30)</f>
        <v>300492</v>
      </c>
      <c r="K7" s="436">
        <f t="shared" ref="K7:K26" si="1">H7-J7</f>
        <v>-192</v>
      </c>
      <c r="L7" s="435">
        <f t="shared" ref="L7:L26" si="2">K7/J7*100</f>
        <v>-0.0638952118525618</v>
      </c>
      <c r="M7" s="437"/>
    </row>
    <row r="8" s="392" customFormat="1" ht="12" spans="1:13">
      <c r="A8" s="419" t="s">
        <v>96</v>
      </c>
      <c r="B8" s="420">
        <v>16056</v>
      </c>
      <c r="C8" s="421">
        <v>1718</v>
      </c>
      <c r="D8" s="422">
        <v>226</v>
      </c>
      <c r="E8" s="422"/>
      <c r="F8" s="421"/>
      <c r="G8" s="420">
        <v>18000</v>
      </c>
      <c r="H8" s="420">
        <v>18000</v>
      </c>
      <c r="I8" s="438">
        <f t="shared" si="0"/>
        <v>100</v>
      </c>
      <c r="J8" s="439">
        <v>24544</v>
      </c>
      <c r="K8" s="439">
        <f t="shared" si="1"/>
        <v>-6544</v>
      </c>
      <c r="L8" s="438">
        <f t="shared" si="2"/>
        <v>-26.6623207301173</v>
      </c>
      <c r="M8" s="440" t="s">
        <v>97</v>
      </c>
    </row>
    <row r="9" s="392" customFormat="1" ht="17.1" customHeight="1" spans="1:13">
      <c r="A9" s="419" t="s">
        <v>98</v>
      </c>
      <c r="B9" s="420">
        <v>248</v>
      </c>
      <c r="C9" s="421">
        <v>31</v>
      </c>
      <c r="D9" s="422">
        <v>55</v>
      </c>
      <c r="E9" s="422"/>
      <c r="F9" s="421"/>
      <c r="G9" s="420">
        <v>334</v>
      </c>
      <c r="H9" s="420">
        <v>334</v>
      </c>
      <c r="I9" s="438">
        <f t="shared" si="0"/>
        <v>100</v>
      </c>
      <c r="J9" s="439">
        <v>497</v>
      </c>
      <c r="K9" s="439">
        <f t="shared" si="1"/>
        <v>-163</v>
      </c>
      <c r="L9" s="438">
        <f t="shared" si="2"/>
        <v>-32.7967806841046</v>
      </c>
      <c r="M9" s="440"/>
    </row>
    <row r="10" s="392" customFormat="1" ht="17.1" customHeight="1" spans="1:13">
      <c r="A10" s="419" t="s">
        <v>99</v>
      </c>
      <c r="B10" s="420">
        <v>13777</v>
      </c>
      <c r="C10" s="421">
        <v>-1577</v>
      </c>
      <c r="D10" s="422"/>
      <c r="E10" s="422"/>
      <c r="F10" s="421"/>
      <c r="G10" s="420">
        <v>12200</v>
      </c>
      <c r="H10" s="420">
        <v>12200</v>
      </c>
      <c r="I10" s="438">
        <f t="shared" si="0"/>
        <v>100</v>
      </c>
      <c r="J10" s="439">
        <v>13690</v>
      </c>
      <c r="K10" s="439">
        <f t="shared" si="1"/>
        <v>-1490</v>
      </c>
      <c r="L10" s="438">
        <f t="shared" si="2"/>
        <v>-10.8838568298028</v>
      </c>
      <c r="M10" s="440"/>
    </row>
    <row r="11" s="392" customFormat="1" ht="33.75" spans="1:13">
      <c r="A11" s="419" t="s">
        <v>100</v>
      </c>
      <c r="B11" s="420">
        <v>70824</v>
      </c>
      <c r="C11" s="423">
        <v>10929</v>
      </c>
      <c r="D11" s="424">
        <v>1712</v>
      </c>
      <c r="E11" s="424">
        <v>4400</v>
      </c>
      <c r="F11" s="423">
        <v>135</v>
      </c>
      <c r="G11" s="420">
        <v>88000</v>
      </c>
      <c r="H11" s="420">
        <v>88000</v>
      </c>
      <c r="I11" s="438">
        <f t="shared" si="0"/>
        <v>100</v>
      </c>
      <c r="J11" s="439">
        <v>84916</v>
      </c>
      <c r="K11" s="439">
        <f t="shared" si="1"/>
        <v>3084</v>
      </c>
      <c r="L11" s="438">
        <f t="shared" si="2"/>
        <v>3.63182439116303</v>
      </c>
      <c r="M11" s="441" t="s">
        <v>101</v>
      </c>
    </row>
    <row r="12" s="392" customFormat="1" ht="17.1" customHeight="1" spans="1:13">
      <c r="A12" s="419" t="s">
        <v>102</v>
      </c>
      <c r="B12" s="420">
        <v>393</v>
      </c>
      <c r="C12" s="421"/>
      <c r="D12" s="422"/>
      <c r="E12" s="422"/>
      <c r="F12" s="421"/>
      <c r="G12" s="420">
        <v>393</v>
      </c>
      <c r="H12" s="420">
        <v>393</v>
      </c>
      <c r="I12" s="438">
        <f t="shared" si="0"/>
        <v>100</v>
      </c>
      <c r="J12" s="439">
        <v>604</v>
      </c>
      <c r="K12" s="439">
        <f t="shared" si="1"/>
        <v>-211</v>
      </c>
      <c r="L12" s="438">
        <f t="shared" si="2"/>
        <v>-34.9337748344371</v>
      </c>
      <c r="M12" s="440"/>
    </row>
    <row r="13" s="392" customFormat="1" ht="17.1" customHeight="1" spans="1:13">
      <c r="A13" s="419" t="s">
        <v>103</v>
      </c>
      <c r="B13" s="420">
        <v>5151</v>
      </c>
      <c r="C13" s="421">
        <v>-1551</v>
      </c>
      <c r="D13" s="422"/>
      <c r="E13" s="422"/>
      <c r="F13" s="421"/>
      <c r="G13" s="420">
        <v>3600</v>
      </c>
      <c r="H13" s="420">
        <v>3600</v>
      </c>
      <c r="I13" s="438">
        <f t="shared" si="0"/>
        <v>100</v>
      </c>
      <c r="J13" s="439">
        <v>6395</v>
      </c>
      <c r="K13" s="439">
        <f t="shared" si="1"/>
        <v>-2795</v>
      </c>
      <c r="L13" s="438">
        <f t="shared" si="2"/>
        <v>-43.7060203283815</v>
      </c>
      <c r="M13" s="440"/>
    </row>
    <row r="14" s="392" customFormat="1" ht="17.1" customHeight="1" spans="1:13">
      <c r="A14" s="419" t="s">
        <v>104</v>
      </c>
      <c r="B14" s="420">
        <v>32049</v>
      </c>
      <c r="C14" s="421">
        <v>438</v>
      </c>
      <c r="D14" s="422">
        <v>821</v>
      </c>
      <c r="E14" s="422"/>
      <c r="F14" s="421">
        <v>192</v>
      </c>
      <c r="G14" s="420">
        <v>33500</v>
      </c>
      <c r="H14" s="420">
        <v>33500</v>
      </c>
      <c r="I14" s="438">
        <f t="shared" si="0"/>
        <v>100</v>
      </c>
      <c r="J14" s="439">
        <v>31206</v>
      </c>
      <c r="K14" s="439">
        <f t="shared" si="1"/>
        <v>2294</v>
      </c>
      <c r="L14" s="438">
        <f t="shared" si="2"/>
        <v>7.35115041979107</v>
      </c>
      <c r="M14" s="440"/>
    </row>
    <row r="15" s="392" customFormat="1" ht="17.1" customHeight="1" spans="1:13">
      <c r="A15" s="419" t="s">
        <v>105</v>
      </c>
      <c r="B15" s="420">
        <v>17084</v>
      </c>
      <c r="C15" s="423">
        <v>1343</v>
      </c>
      <c r="D15" s="424">
        <v>1848</v>
      </c>
      <c r="E15" s="424">
        <v>246</v>
      </c>
      <c r="F15" s="423">
        <v>2479</v>
      </c>
      <c r="G15" s="420">
        <v>23000</v>
      </c>
      <c r="H15" s="420">
        <v>23000</v>
      </c>
      <c r="I15" s="438">
        <f t="shared" si="0"/>
        <v>100</v>
      </c>
      <c r="J15" s="439">
        <v>23620</v>
      </c>
      <c r="K15" s="439">
        <f t="shared" si="1"/>
        <v>-620</v>
      </c>
      <c r="L15" s="438">
        <f t="shared" si="2"/>
        <v>-2.62489415749365</v>
      </c>
      <c r="M15" s="441" t="s">
        <v>106</v>
      </c>
    </row>
    <row r="16" s="393" customFormat="1" ht="17.1" customHeight="1" spans="1:13">
      <c r="A16" s="425" t="s">
        <v>107</v>
      </c>
      <c r="B16" s="420">
        <v>2400</v>
      </c>
      <c r="C16" s="423">
        <v>565</v>
      </c>
      <c r="D16" s="424">
        <v>8292</v>
      </c>
      <c r="E16" s="424"/>
      <c r="F16" s="423">
        <v>1243</v>
      </c>
      <c r="G16" s="420">
        <v>12500</v>
      </c>
      <c r="H16" s="420">
        <v>12500</v>
      </c>
      <c r="I16" s="438">
        <f t="shared" si="0"/>
        <v>100</v>
      </c>
      <c r="J16" s="439">
        <v>14877</v>
      </c>
      <c r="K16" s="439">
        <f t="shared" si="1"/>
        <v>-2377</v>
      </c>
      <c r="L16" s="438">
        <f t="shared" si="2"/>
        <v>-15.9776836727835</v>
      </c>
      <c r="M16" s="441"/>
    </row>
    <row r="17" s="393" customFormat="1" ht="17.1" customHeight="1" spans="1:13">
      <c r="A17" s="425" t="s">
        <v>108</v>
      </c>
      <c r="B17" s="420">
        <v>4760</v>
      </c>
      <c r="C17" s="421">
        <v>8156</v>
      </c>
      <c r="D17" s="422">
        <v>819</v>
      </c>
      <c r="E17" s="422">
        <v>9300</v>
      </c>
      <c r="F17" s="421">
        <v>8465</v>
      </c>
      <c r="G17" s="420">
        <v>31500</v>
      </c>
      <c r="H17" s="420">
        <v>31500</v>
      </c>
      <c r="I17" s="438">
        <f t="shared" si="0"/>
        <v>100</v>
      </c>
      <c r="J17" s="439">
        <v>19804</v>
      </c>
      <c r="K17" s="439">
        <f t="shared" si="1"/>
        <v>11696</v>
      </c>
      <c r="L17" s="438">
        <f t="shared" si="2"/>
        <v>59.0587760048475</v>
      </c>
      <c r="M17" s="440" t="s">
        <v>109</v>
      </c>
    </row>
    <row r="18" s="392" customFormat="1" ht="33.75" spans="1:13">
      <c r="A18" s="419" t="s">
        <v>110</v>
      </c>
      <c r="B18" s="420">
        <v>21809</v>
      </c>
      <c r="C18" s="421">
        <v>2088</v>
      </c>
      <c r="D18" s="422">
        <v>4646</v>
      </c>
      <c r="E18" s="422">
        <v>1903</v>
      </c>
      <c r="F18" s="421">
        <v>854</v>
      </c>
      <c r="G18" s="420">
        <v>31300</v>
      </c>
      <c r="H18" s="420">
        <v>31300</v>
      </c>
      <c r="I18" s="438">
        <f t="shared" si="0"/>
        <v>100</v>
      </c>
      <c r="J18" s="439">
        <v>35576</v>
      </c>
      <c r="K18" s="439">
        <f t="shared" si="1"/>
        <v>-4276</v>
      </c>
      <c r="L18" s="438">
        <f t="shared" si="2"/>
        <v>-12.0193388801439</v>
      </c>
      <c r="M18" s="440" t="s">
        <v>111</v>
      </c>
    </row>
    <row r="19" s="392" customFormat="1" ht="17.1" customHeight="1" spans="1:13">
      <c r="A19" s="419" t="s">
        <v>112</v>
      </c>
      <c r="B19" s="420">
        <v>1356</v>
      </c>
      <c r="C19" s="421">
        <v>1761</v>
      </c>
      <c r="D19" s="422">
        <v>10716</v>
      </c>
      <c r="E19" s="422">
        <v>3470</v>
      </c>
      <c r="F19" s="421">
        <v>1197</v>
      </c>
      <c r="G19" s="420">
        <v>18500</v>
      </c>
      <c r="H19" s="420">
        <v>18500</v>
      </c>
      <c r="I19" s="438">
        <f t="shared" si="0"/>
        <v>100</v>
      </c>
      <c r="J19" s="439">
        <v>13635</v>
      </c>
      <c r="K19" s="439">
        <f t="shared" si="1"/>
        <v>4865</v>
      </c>
      <c r="L19" s="438">
        <f t="shared" si="2"/>
        <v>35.6802346901357</v>
      </c>
      <c r="M19" s="440" t="s">
        <v>113</v>
      </c>
    </row>
    <row r="20" s="392" customFormat="1" ht="17.1" customHeight="1" spans="1:13">
      <c r="A20" s="419" t="s">
        <v>114</v>
      </c>
      <c r="B20" s="420">
        <v>199</v>
      </c>
      <c r="C20" s="421">
        <v>63</v>
      </c>
      <c r="D20" s="422">
        <v>338</v>
      </c>
      <c r="E20" s="422"/>
      <c r="F20" s="421"/>
      <c r="G20" s="420">
        <v>600</v>
      </c>
      <c r="H20" s="420">
        <v>600</v>
      </c>
      <c r="I20" s="438">
        <f t="shared" si="0"/>
        <v>100</v>
      </c>
      <c r="J20" s="439">
        <v>1074</v>
      </c>
      <c r="K20" s="439">
        <f t="shared" si="1"/>
        <v>-474</v>
      </c>
      <c r="L20" s="438">
        <f t="shared" si="2"/>
        <v>-44.1340782122905</v>
      </c>
      <c r="M20" s="440"/>
    </row>
    <row r="21" s="392" customFormat="1" ht="17.1" customHeight="1" spans="1:13">
      <c r="A21" s="419" t="s">
        <v>115</v>
      </c>
      <c r="B21" s="420">
        <v>451</v>
      </c>
      <c r="C21" s="421"/>
      <c r="D21" s="422"/>
      <c r="E21" s="422"/>
      <c r="F21" s="421"/>
      <c r="G21" s="420">
        <v>451</v>
      </c>
      <c r="H21" s="420">
        <v>451</v>
      </c>
      <c r="I21" s="438">
        <f t="shared" si="0"/>
        <v>100</v>
      </c>
      <c r="J21" s="439">
        <v>3167</v>
      </c>
      <c r="K21" s="439">
        <f t="shared" si="1"/>
        <v>-2716</v>
      </c>
      <c r="L21" s="438">
        <f t="shared" si="2"/>
        <v>-85.7593937480265</v>
      </c>
      <c r="M21" s="440"/>
    </row>
    <row r="22" s="392" customFormat="1" ht="17.1" customHeight="1" spans="1:13">
      <c r="A22" s="419" t="s">
        <v>116</v>
      </c>
      <c r="B22" s="420"/>
      <c r="C22" s="421">
        <v>35</v>
      </c>
      <c r="D22" s="422"/>
      <c r="E22" s="422"/>
      <c r="F22" s="421"/>
      <c r="G22" s="420">
        <v>35</v>
      </c>
      <c r="H22" s="420">
        <v>35</v>
      </c>
      <c r="I22" s="438">
        <f t="shared" si="0"/>
        <v>100</v>
      </c>
      <c r="J22" s="439">
        <v>34</v>
      </c>
      <c r="K22" s="439">
        <f t="shared" si="1"/>
        <v>1</v>
      </c>
      <c r="L22" s="438">
        <f t="shared" si="2"/>
        <v>2.94117647058823</v>
      </c>
      <c r="M22" s="440"/>
    </row>
    <row r="23" s="392" customFormat="1" ht="17.1" customHeight="1" spans="1:13">
      <c r="A23" s="419" t="s">
        <v>117</v>
      </c>
      <c r="B23" s="420">
        <v>4143</v>
      </c>
      <c r="C23" s="421">
        <v>1318</v>
      </c>
      <c r="D23" s="422">
        <v>731</v>
      </c>
      <c r="E23" s="422"/>
      <c r="F23" s="421">
        <v>5208</v>
      </c>
      <c r="G23" s="420">
        <v>11400</v>
      </c>
      <c r="H23" s="420">
        <v>11400</v>
      </c>
      <c r="I23" s="438">
        <f t="shared" si="0"/>
        <v>100</v>
      </c>
      <c r="J23" s="439">
        <v>12459</v>
      </c>
      <c r="K23" s="439">
        <f t="shared" si="1"/>
        <v>-1059</v>
      </c>
      <c r="L23" s="438">
        <f t="shared" si="2"/>
        <v>-8.49987960510474</v>
      </c>
      <c r="M23" s="440" t="s">
        <v>118</v>
      </c>
    </row>
    <row r="24" s="392" customFormat="1" ht="17.1" customHeight="1" spans="1:13">
      <c r="A24" s="419" t="s">
        <v>119</v>
      </c>
      <c r="B24" s="420">
        <v>824</v>
      </c>
      <c r="C24" s="421"/>
      <c r="D24" s="422">
        <v>1216</v>
      </c>
      <c r="E24" s="422"/>
      <c r="F24" s="421">
        <v>160</v>
      </c>
      <c r="G24" s="420">
        <v>2200</v>
      </c>
      <c r="H24" s="420">
        <v>2200</v>
      </c>
      <c r="I24" s="438">
        <f t="shared" si="0"/>
        <v>100</v>
      </c>
      <c r="J24" s="439">
        <v>1284</v>
      </c>
      <c r="K24" s="439">
        <f t="shared" si="1"/>
        <v>916</v>
      </c>
      <c r="L24" s="438">
        <f t="shared" si="2"/>
        <v>71.3395638629283</v>
      </c>
      <c r="M24" s="440"/>
    </row>
    <row r="25" s="392" customFormat="1" ht="17.1" customHeight="1" spans="1:13">
      <c r="A25" s="419" t="s">
        <v>120</v>
      </c>
      <c r="B25" s="420">
        <v>410</v>
      </c>
      <c r="C25" s="421">
        <v>-10</v>
      </c>
      <c r="D25" s="422"/>
      <c r="E25" s="422"/>
      <c r="F25" s="421"/>
      <c r="G25" s="420">
        <v>400</v>
      </c>
      <c r="H25" s="420">
        <v>400</v>
      </c>
      <c r="I25" s="438">
        <f t="shared" si="0"/>
        <v>100</v>
      </c>
      <c r="J25" s="439">
        <v>473</v>
      </c>
      <c r="K25" s="439">
        <f t="shared" si="1"/>
        <v>-73</v>
      </c>
      <c r="L25" s="438">
        <f t="shared" si="2"/>
        <v>-15.4334038054968</v>
      </c>
      <c r="M25" s="440"/>
    </row>
    <row r="26" s="392" customFormat="1" ht="17.1" customHeight="1" spans="1:13">
      <c r="A26" s="419" t="s">
        <v>121</v>
      </c>
      <c r="B26" s="420">
        <v>1703</v>
      </c>
      <c r="C26" s="421">
        <v>155</v>
      </c>
      <c r="D26" s="422">
        <v>142</v>
      </c>
      <c r="E26" s="422"/>
      <c r="F26" s="421"/>
      <c r="G26" s="420">
        <v>2000</v>
      </c>
      <c r="H26" s="420">
        <v>2000</v>
      </c>
      <c r="I26" s="438">
        <f t="shared" si="0"/>
        <v>100</v>
      </c>
      <c r="J26" s="439">
        <v>3205</v>
      </c>
      <c r="K26" s="439">
        <f t="shared" si="1"/>
        <v>-1205</v>
      </c>
      <c r="L26" s="438">
        <f t="shared" si="2"/>
        <v>-37.597503900156</v>
      </c>
      <c r="M26" s="440"/>
    </row>
    <row r="27" s="392" customFormat="1" ht="17.1" customHeight="1" spans="1:13">
      <c r="A27" s="419" t="s">
        <v>122</v>
      </c>
      <c r="B27" s="420">
        <v>4100</v>
      </c>
      <c r="C27" s="421">
        <v>-4100</v>
      </c>
      <c r="D27" s="422"/>
      <c r="E27" s="422"/>
      <c r="F27" s="421"/>
      <c r="G27" s="420"/>
      <c r="H27" s="420"/>
      <c r="I27" s="438"/>
      <c r="J27" s="439"/>
      <c r="K27" s="439"/>
      <c r="L27" s="438"/>
      <c r="M27" s="440"/>
    </row>
    <row r="28" s="392" customFormat="1" ht="33.75" spans="1:13">
      <c r="A28" s="419" t="s">
        <v>123</v>
      </c>
      <c r="B28" s="420">
        <v>103867</v>
      </c>
      <c r="C28" s="421">
        <v>-50105</v>
      </c>
      <c r="D28" s="422">
        <v>-51562</v>
      </c>
      <c r="E28" s="422"/>
      <c r="F28" s="421"/>
      <c r="G28" s="420">
        <v>2200</v>
      </c>
      <c r="H28" s="420">
        <v>2200</v>
      </c>
      <c r="I28" s="438">
        <f>H28/G28*100</f>
        <v>100</v>
      </c>
      <c r="J28" s="439">
        <v>1007</v>
      </c>
      <c r="K28" s="439">
        <f>H28-J28</f>
        <v>1193</v>
      </c>
      <c r="L28" s="438">
        <f>K28/J28*100</f>
        <v>118.470705064548</v>
      </c>
      <c r="M28" s="440" t="s">
        <v>124</v>
      </c>
    </row>
    <row r="29" s="392" customFormat="1" ht="17.1" customHeight="1" spans="1:13">
      <c r="A29" s="419" t="s">
        <v>125</v>
      </c>
      <c r="B29" s="420">
        <v>7968</v>
      </c>
      <c r="C29" s="421">
        <v>150</v>
      </c>
      <c r="D29" s="422"/>
      <c r="E29" s="422"/>
      <c r="F29" s="421"/>
      <c r="G29" s="420">
        <v>8118</v>
      </c>
      <c r="H29" s="420">
        <v>8118</v>
      </c>
      <c r="I29" s="438">
        <f>H29/G29*100</f>
        <v>100</v>
      </c>
      <c r="J29" s="439">
        <v>8387</v>
      </c>
      <c r="K29" s="439"/>
      <c r="L29" s="438"/>
      <c r="M29" s="440"/>
    </row>
    <row r="30" s="392" customFormat="1" ht="17.1" customHeight="1" spans="1:13">
      <c r="A30" s="419" t="s">
        <v>126</v>
      </c>
      <c r="B30" s="420"/>
      <c r="C30" s="421"/>
      <c r="D30" s="422"/>
      <c r="E30" s="422"/>
      <c r="F30" s="421">
        <v>69</v>
      </c>
      <c r="G30" s="420">
        <v>69</v>
      </c>
      <c r="H30" s="420">
        <v>69</v>
      </c>
      <c r="I30" s="438">
        <f>H30/G30*100</f>
        <v>100</v>
      </c>
      <c r="J30" s="439">
        <v>38</v>
      </c>
      <c r="K30" s="439">
        <f>H30-J30</f>
        <v>31</v>
      </c>
      <c r="L30" s="438">
        <f>K30/J30*100</f>
        <v>81.5789473684211</v>
      </c>
      <c r="M30" s="440"/>
    </row>
    <row r="31" s="394" customFormat="1" ht="12" spans="9:13">
      <c r="I31" s="442"/>
      <c r="L31" s="442"/>
      <c r="M31" s="443"/>
    </row>
    <row r="32" s="394" customFormat="1" ht="12" spans="9:13">
      <c r="I32" s="442"/>
      <c r="L32" s="442"/>
      <c r="M32" s="443"/>
    </row>
    <row r="33" s="394" customFormat="1" ht="12" spans="9:13">
      <c r="I33" s="442"/>
      <c r="L33" s="442"/>
      <c r="M33" s="443"/>
    </row>
    <row r="34" s="394" customFormat="1" ht="12" spans="9:13">
      <c r="I34" s="442"/>
      <c r="L34" s="442"/>
      <c r="M34" s="443"/>
    </row>
    <row r="35" s="394" customFormat="1" ht="12" spans="9:13">
      <c r="I35" s="442"/>
      <c r="L35" s="442"/>
      <c r="M35" s="443"/>
    </row>
    <row r="36" s="394" customFormat="1" ht="12" spans="9:13">
      <c r="I36" s="442"/>
      <c r="L36" s="442"/>
      <c r="M36" s="443"/>
    </row>
    <row r="37" s="394" customFormat="1" ht="12" spans="9:13">
      <c r="I37" s="442"/>
      <c r="L37" s="442"/>
      <c r="M37" s="443"/>
    </row>
    <row r="38" s="394" customFormat="1" ht="12" spans="9:13">
      <c r="I38" s="442"/>
      <c r="L38" s="442"/>
      <c r="M38" s="443"/>
    </row>
    <row r="39" s="394" customFormat="1" ht="12" spans="9:13">
      <c r="I39" s="442"/>
      <c r="L39" s="442"/>
      <c r="M39" s="443"/>
    </row>
    <row r="40" s="394" customFormat="1" ht="12" spans="9:13">
      <c r="I40" s="442"/>
      <c r="L40" s="442"/>
      <c r="M40" s="443"/>
    </row>
    <row r="41" s="394" customFormat="1" ht="12" spans="9:13">
      <c r="I41" s="442"/>
      <c r="L41" s="442"/>
      <c r="M41" s="443"/>
    </row>
  </sheetData>
  <mergeCells count="13">
    <mergeCell ref="A2:M2"/>
    <mergeCell ref="K3:M3"/>
    <mergeCell ref="H4:I4"/>
    <mergeCell ref="A4:A6"/>
    <mergeCell ref="B4:B6"/>
    <mergeCell ref="G4:G6"/>
    <mergeCell ref="H5:H6"/>
    <mergeCell ref="I5:I6"/>
    <mergeCell ref="J4:J6"/>
    <mergeCell ref="K5:K6"/>
    <mergeCell ref="L5:L6"/>
    <mergeCell ref="M4:M6"/>
    <mergeCell ref="C4:F5"/>
  </mergeCells>
  <printOptions horizontalCentered="1"/>
  <pageMargins left="0.17" right="0.15748031496063" top="0.236111111111111" bottom="0.196527777777778" header="0.118055555555556" footer="0.0784722222222222"/>
  <pageSetup paperSize="9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5"/>
  </sheetPr>
  <dimension ref="A1:F24"/>
  <sheetViews>
    <sheetView showZeros="0" workbookViewId="0">
      <pane xSplit="1" ySplit="6" topLeftCell="B13" activePane="bottomRight" state="frozen"/>
      <selection/>
      <selection pane="topRight"/>
      <selection pane="bottomLeft"/>
      <selection pane="bottomRight" activeCell="E5" sqref="E5"/>
    </sheetView>
  </sheetViews>
  <sheetFormatPr defaultColWidth="9" defaultRowHeight="14.25" outlineLevelCol="5"/>
  <cols>
    <col min="1" max="1" width="41.875" style="263" customWidth="1"/>
    <col min="2" max="2" width="9.75" style="263" customWidth="1"/>
    <col min="3" max="3" width="10.5" style="263" customWidth="1"/>
    <col min="4" max="4" width="9" style="264"/>
    <col min="5" max="5" width="91.125" style="263" customWidth="1"/>
    <col min="6" max="16384" width="9" style="263"/>
  </cols>
  <sheetData>
    <row r="1" s="354" customFormat="1" spans="1:4">
      <c r="A1" s="371" t="s">
        <v>127</v>
      </c>
      <c r="D1" s="372"/>
    </row>
    <row r="2" s="354" customFormat="1" ht="26.1" customHeight="1" spans="1:4">
      <c r="A2" s="359" t="s">
        <v>128</v>
      </c>
      <c r="B2" s="359"/>
      <c r="C2" s="359"/>
      <c r="D2" s="359"/>
    </row>
    <row r="3" s="354" customFormat="1" spans="3:4">
      <c r="C3" s="373" t="s">
        <v>129</v>
      </c>
      <c r="D3" s="373"/>
    </row>
    <row r="4" s="354" customFormat="1" ht="22.5" customHeight="1" spans="1:4">
      <c r="A4" s="374" t="s">
        <v>130</v>
      </c>
      <c r="B4" s="375" t="s">
        <v>131</v>
      </c>
      <c r="C4" s="376" t="s">
        <v>132</v>
      </c>
      <c r="D4" s="377"/>
    </row>
    <row r="5" s="354" customFormat="1" ht="22.5" customHeight="1" spans="1:4">
      <c r="A5" s="378"/>
      <c r="B5" s="379"/>
      <c r="C5" s="380" t="s">
        <v>133</v>
      </c>
      <c r="D5" s="380" t="s">
        <v>134</v>
      </c>
    </row>
    <row r="6" s="355" customFormat="1" ht="32.25" customHeight="1" spans="1:4">
      <c r="A6" s="381" t="s">
        <v>135</v>
      </c>
      <c r="B6" s="382">
        <f>B7-B15</f>
        <v>326435</v>
      </c>
      <c r="C6" s="382">
        <f>C7-C15</f>
        <v>314804</v>
      </c>
      <c r="D6" s="382">
        <f>D7-D15</f>
        <v>11631</v>
      </c>
    </row>
    <row r="7" s="355" customFormat="1" ht="32.25" customHeight="1" spans="1:4">
      <c r="A7" s="381" t="s">
        <v>136</v>
      </c>
      <c r="B7" s="382">
        <f>SUM(B8:B14)</f>
        <v>332976</v>
      </c>
      <c r="C7" s="382">
        <f>SUM(C8:C14)</f>
        <v>333025</v>
      </c>
      <c r="D7" s="382">
        <f>SUM(D8:D14)</f>
        <v>12669</v>
      </c>
    </row>
    <row r="8" s="355" customFormat="1" ht="32.25" customHeight="1" spans="1:5">
      <c r="A8" s="383" t="s">
        <v>137</v>
      </c>
      <c r="B8" s="382">
        <v>81000</v>
      </c>
      <c r="C8" s="382">
        <f>B8-989</f>
        <v>80011</v>
      </c>
      <c r="D8" s="382">
        <v>989</v>
      </c>
      <c r="E8" s="384" t="s">
        <v>138</v>
      </c>
    </row>
    <row r="9" s="355" customFormat="1" ht="32.25" customHeight="1" spans="1:5">
      <c r="A9" s="383" t="s">
        <v>139</v>
      </c>
      <c r="B9" s="382">
        <v>58367</v>
      </c>
      <c r="C9" s="382">
        <f>B9</f>
        <v>58367</v>
      </c>
      <c r="D9" s="382">
        <v>11680</v>
      </c>
      <c r="E9" s="385">
        <f>SUM(B9:B10)</f>
        <v>140000</v>
      </c>
    </row>
    <row r="10" s="355" customFormat="1" ht="32.25" customHeight="1" spans="1:5">
      <c r="A10" s="386" t="s">
        <v>140</v>
      </c>
      <c r="B10" s="387">
        <v>81633</v>
      </c>
      <c r="C10" s="382">
        <f>B10</f>
        <v>81633</v>
      </c>
      <c r="D10" s="382"/>
      <c r="E10" s="388"/>
    </row>
    <row r="11" s="355" customFormat="1" ht="32.25" customHeight="1" spans="1:5">
      <c r="A11" s="383" t="s">
        <v>141</v>
      </c>
      <c r="B11" s="382">
        <v>31307</v>
      </c>
      <c r="C11" s="382">
        <f>B11</f>
        <v>31307</v>
      </c>
      <c r="D11" s="382"/>
      <c r="E11" s="355">
        <v>19319</v>
      </c>
    </row>
    <row r="12" s="355" customFormat="1" ht="32.25" customHeight="1" spans="1:4">
      <c r="A12" s="383" t="s">
        <v>142</v>
      </c>
      <c r="B12" s="382">
        <v>78643</v>
      </c>
      <c r="C12" s="382">
        <f>B12</f>
        <v>78643</v>
      </c>
      <c r="D12" s="382"/>
    </row>
    <row r="13" s="355" customFormat="1" ht="32.25" customHeight="1" spans="1:4">
      <c r="A13" s="383" t="s">
        <v>143</v>
      </c>
      <c r="B13" s="382">
        <v>2026</v>
      </c>
      <c r="C13" s="382">
        <f>B13</f>
        <v>2026</v>
      </c>
      <c r="D13" s="382"/>
    </row>
    <row r="14" s="355" customFormat="1" ht="42" spans="1:6">
      <c r="A14" s="383" t="s">
        <v>144</v>
      </c>
      <c r="B14" s="382"/>
      <c r="C14" s="382">
        <v>1038</v>
      </c>
      <c r="D14" s="382"/>
      <c r="E14" s="389" t="s">
        <v>145</v>
      </c>
      <c r="F14" s="355">
        <v>1038</v>
      </c>
    </row>
    <row r="15" s="355" customFormat="1" ht="32.25" customHeight="1" spans="1:4">
      <c r="A15" s="386" t="s">
        <v>146</v>
      </c>
      <c r="B15" s="382">
        <f>SUM(B16:B18)</f>
        <v>6541</v>
      </c>
      <c r="C15" s="382">
        <f>SUM(C16:C18)</f>
        <v>18221</v>
      </c>
      <c r="D15" s="382">
        <f>SUM(D16:D18)</f>
        <v>1038</v>
      </c>
    </row>
    <row r="16" s="355" customFormat="1" ht="32.25" customHeight="1" spans="1:4">
      <c r="A16" s="383" t="s">
        <v>147</v>
      </c>
      <c r="B16" s="382">
        <v>4932</v>
      </c>
      <c r="C16" s="382">
        <f>B16</f>
        <v>4932</v>
      </c>
      <c r="D16" s="382">
        <v>1038</v>
      </c>
    </row>
    <row r="17" s="355" customFormat="1" ht="32.25" customHeight="1" spans="1:4">
      <c r="A17" s="383" t="s">
        <v>148</v>
      </c>
      <c r="B17" s="382">
        <v>1609</v>
      </c>
      <c r="C17" s="382">
        <f>B17</f>
        <v>1609</v>
      </c>
      <c r="D17" s="382"/>
    </row>
    <row r="18" s="355" customFormat="1" ht="32.25" customHeight="1" spans="1:4">
      <c r="A18" s="383" t="s">
        <v>149</v>
      </c>
      <c r="B18" s="382"/>
      <c r="C18" s="382">
        <v>11680</v>
      </c>
      <c r="D18" s="382"/>
    </row>
    <row r="19" s="355" customFormat="1" ht="32.25" customHeight="1" spans="1:4">
      <c r="A19" s="381" t="s">
        <v>150</v>
      </c>
      <c r="B19" s="382">
        <v>11550</v>
      </c>
      <c r="C19" s="382">
        <f>B19-774</f>
        <v>10776</v>
      </c>
      <c r="D19" s="382">
        <v>774</v>
      </c>
    </row>
    <row r="20" s="355" customFormat="1" ht="32.25" customHeight="1" spans="1:4">
      <c r="A20" s="381" t="s">
        <v>151</v>
      </c>
      <c r="B20" s="382">
        <f>B21+B22</f>
        <v>318386</v>
      </c>
      <c r="C20" s="382">
        <f>C21+C22</f>
        <v>306706</v>
      </c>
      <c r="D20" s="382">
        <f>D21+D22</f>
        <v>11680</v>
      </c>
    </row>
    <row r="21" s="355" customFormat="1" ht="32.25" customHeight="1" spans="1:4">
      <c r="A21" s="383" t="s">
        <v>152</v>
      </c>
      <c r="B21" s="382">
        <v>300300</v>
      </c>
      <c r="C21" s="382">
        <f>B21-C18</f>
        <v>288620</v>
      </c>
      <c r="D21" s="382">
        <v>11680</v>
      </c>
    </row>
    <row r="22" s="355" customFormat="1" ht="32.25" customHeight="1" spans="1:4">
      <c r="A22" s="383" t="s">
        <v>153</v>
      </c>
      <c r="B22" s="382">
        <v>18086</v>
      </c>
      <c r="C22" s="382">
        <f>B22</f>
        <v>18086</v>
      </c>
      <c r="D22" s="382"/>
    </row>
    <row r="23" s="355" customFormat="1" ht="32.25" customHeight="1" spans="1:4">
      <c r="A23" s="381" t="s">
        <v>154</v>
      </c>
      <c r="B23" s="382">
        <f>B6+B19-B20-B24</f>
        <v>19599</v>
      </c>
      <c r="C23" s="382">
        <f>C6+C19-C20-C24</f>
        <v>18874</v>
      </c>
      <c r="D23" s="382">
        <f>D6+D19-D20-D24</f>
        <v>725</v>
      </c>
    </row>
    <row r="24" s="355" customFormat="1" ht="32.25" customHeight="1" spans="1:4">
      <c r="A24" s="381" t="s">
        <v>155</v>
      </c>
      <c r="B24" s="382">
        <v>0</v>
      </c>
      <c r="C24" s="382">
        <v>0</v>
      </c>
      <c r="D24" s="382"/>
    </row>
  </sheetData>
  <mergeCells count="6">
    <mergeCell ref="A2:D2"/>
    <mergeCell ref="C3:D3"/>
    <mergeCell ref="C4:D4"/>
    <mergeCell ref="A4:A5"/>
    <mergeCell ref="B4:B5"/>
    <mergeCell ref="E9:E10"/>
  </mergeCells>
  <printOptions horizontalCentered="1"/>
  <pageMargins left="0.33" right="0.15748031496063" top="0.590551181102362" bottom="0.354330708661417" header="0.31496062992126" footer="0.15748031496063"/>
  <pageSetup paperSize="9"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5"/>
  </sheetPr>
  <dimension ref="A1:F27"/>
  <sheetViews>
    <sheetView workbookViewId="0">
      <pane xSplit="1" ySplit="5" topLeftCell="B6" activePane="bottomRight" state="frozen"/>
      <selection/>
      <selection pane="topRight"/>
      <selection pane="bottomLeft"/>
      <selection pane="bottomRight" activeCell="L10" sqref="L10"/>
    </sheetView>
  </sheetViews>
  <sheetFormatPr defaultColWidth="9" defaultRowHeight="14.25" outlineLevelCol="5"/>
  <cols>
    <col min="1" max="1" width="25.375" style="356" customWidth="1"/>
    <col min="2" max="2" width="8" style="356" customWidth="1"/>
    <col min="3" max="3" width="7.875" style="263" customWidth="1"/>
    <col min="4" max="4" width="25.25" style="356" customWidth="1"/>
    <col min="5" max="5" width="8.125" style="356" customWidth="1"/>
    <col min="6" max="6" width="7.875" style="263" customWidth="1"/>
    <col min="7" max="16384" width="9" style="263"/>
  </cols>
  <sheetData>
    <row r="1" s="354" customFormat="1" spans="1:5">
      <c r="A1" s="357" t="s">
        <v>156</v>
      </c>
      <c r="B1" s="357"/>
      <c r="D1" s="358"/>
      <c r="E1" s="358"/>
    </row>
    <row r="2" s="354" customFormat="1" ht="26.1" customHeight="1" spans="1:6">
      <c r="A2" s="359" t="s">
        <v>157</v>
      </c>
      <c r="B2" s="359"/>
      <c r="C2" s="359"/>
      <c r="D2" s="359"/>
      <c r="E2" s="359"/>
      <c r="F2" s="359"/>
    </row>
    <row r="3" s="354" customFormat="1" customHeight="1" spans="1:6">
      <c r="A3" s="360" t="s">
        <v>158</v>
      </c>
      <c r="B3" s="360"/>
      <c r="C3" s="360"/>
      <c r="D3" s="360"/>
      <c r="E3" s="360"/>
      <c r="F3" s="360"/>
    </row>
    <row r="4" s="355" customFormat="1" ht="27.95" customHeight="1" spans="1:6">
      <c r="A4" s="361" t="s">
        <v>159</v>
      </c>
      <c r="B4" s="361"/>
      <c r="C4" s="361"/>
      <c r="D4" s="361" t="s">
        <v>160</v>
      </c>
      <c r="E4" s="361"/>
      <c r="F4" s="361"/>
    </row>
    <row r="5" s="355" customFormat="1" ht="36" customHeight="1" spans="1:6">
      <c r="A5" s="362" t="s">
        <v>161</v>
      </c>
      <c r="B5" s="362" t="s">
        <v>48</v>
      </c>
      <c r="C5" s="363" t="s">
        <v>162</v>
      </c>
      <c r="D5" s="362" t="s">
        <v>161</v>
      </c>
      <c r="E5" s="362" t="s">
        <v>48</v>
      </c>
      <c r="F5" s="363" t="s">
        <v>162</v>
      </c>
    </row>
    <row r="6" s="355" customFormat="1" ht="27" customHeight="1" spans="1:6">
      <c r="A6" s="363" t="s">
        <v>56</v>
      </c>
      <c r="B6" s="364">
        <f>SUM(B7:B20)</f>
        <v>123880</v>
      </c>
      <c r="C6" s="364">
        <f>SUM(C7:C20)</f>
        <v>123880</v>
      </c>
      <c r="D6" s="363" t="s">
        <v>56</v>
      </c>
      <c r="E6" s="364">
        <f>SUM(E7:E20)</f>
        <v>169461</v>
      </c>
      <c r="F6" s="364">
        <f>SUM(F7:F20)</f>
        <v>169461</v>
      </c>
    </row>
    <row r="7" s="355" customFormat="1" ht="27" customHeight="1" spans="1:6">
      <c r="A7" s="365" t="s">
        <v>163</v>
      </c>
      <c r="B7" s="366"/>
      <c r="C7" s="367"/>
      <c r="D7" s="365" t="s">
        <v>164</v>
      </c>
      <c r="E7" s="366"/>
      <c r="F7" s="367"/>
    </row>
    <row r="8" s="355" customFormat="1" ht="27" customHeight="1" spans="1:6">
      <c r="A8" s="365" t="s">
        <v>165</v>
      </c>
      <c r="B8" s="366"/>
      <c r="C8" s="367"/>
      <c r="D8" s="365" t="s">
        <v>166</v>
      </c>
      <c r="E8" s="366"/>
      <c r="F8" s="367"/>
    </row>
    <row r="9" s="355" customFormat="1" ht="27" customHeight="1" spans="1:6">
      <c r="A9" s="365" t="s">
        <v>167</v>
      </c>
      <c r="B9" s="366"/>
      <c r="C9" s="367"/>
      <c r="D9" s="365" t="s">
        <v>168</v>
      </c>
      <c r="E9" s="366"/>
      <c r="F9" s="367"/>
    </row>
    <row r="10" s="355" customFormat="1" ht="27" customHeight="1" spans="1:6">
      <c r="A10" s="365" t="s">
        <v>169</v>
      </c>
      <c r="B10" s="366"/>
      <c r="C10" s="367"/>
      <c r="D10" s="365" t="s">
        <v>170</v>
      </c>
      <c r="E10" s="366"/>
      <c r="F10" s="367"/>
    </row>
    <row r="11" s="355" customFormat="1" ht="27" customHeight="1" spans="1:6">
      <c r="A11" s="365" t="s">
        <v>171</v>
      </c>
      <c r="B11" s="366"/>
      <c r="C11" s="367"/>
      <c r="D11" s="365" t="s">
        <v>172</v>
      </c>
      <c r="E11" s="366"/>
      <c r="F11" s="367"/>
    </row>
    <row r="12" s="355" customFormat="1" ht="27" customHeight="1" spans="1:6">
      <c r="A12" s="365" t="s">
        <v>173</v>
      </c>
      <c r="B12" s="366">
        <v>2000</v>
      </c>
      <c r="C12" s="367">
        <v>2000</v>
      </c>
      <c r="D12" s="365" t="s">
        <v>174</v>
      </c>
      <c r="E12" s="366">
        <v>2000</v>
      </c>
      <c r="F12" s="368">
        <v>2000</v>
      </c>
    </row>
    <row r="13" s="355" customFormat="1" ht="27" customHeight="1" spans="1:6">
      <c r="A13" s="365" t="s">
        <v>175</v>
      </c>
      <c r="B13" s="366">
        <v>115105</v>
      </c>
      <c r="C13" s="367">
        <v>115105</v>
      </c>
      <c r="D13" s="365" t="s">
        <v>176</v>
      </c>
      <c r="E13" s="366">
        <v>34921</v>
      </c>
      <c r="F13" s="368">
        <v>34921</v>
      </c>
    </row>
    <row r="14" s="355" customFormat="1" ht="27" customHeight="1" spans="1:6">
      <c r="A14" s="365" t="s">
        <v>177</v>
      </c>
      <c r="B14" s="366">
        <v>220</v>
      </c>
      <c r="C14" s="367">
        <v>220</v>
      </c>
      <c r="D14" s="365" t="s">
        <v>178</v>
      </c>
      <c r="E14" s="366">
        <v>220</v>
      </c>
      <c r="F14" s="367">
        <v>220</v>
      </c>
    </row>
    <row r="15" s="355" customFormat="1" ht="27" customHeight="1" spans="1:6">
      <c r="A15" s="365" t="s">
        <v>179</v>
      </c>
      <c r="B15" s="366">
        <v>3505</v>
      </c>
      <c r="C15" s="367">
        <v>3505</v>
      </c>
      <c r="D15" s="365" t="s">
        <v>180</v>
      </c>
      <c r="E15" s="366">
        <v>3505</v>
      </c>
      <c r="F15" s="367">
        <v>3505</v>
      </c>
    </row>
    <row r="16" s="355" customFormat="1" ht="27" customHeight="1" spans="1:6">
      <c r="A16" s="365" t="s">
        <v>181</v>
      </c>
      <c r="B16" s="366"/>
      <c r="C16" s="367"/>
      <c r="D16" s="365" t="s">
        <v>182</v>
      </c>
      <c r="E16" s="366"/>
      <c r="F16" s="367"/>
    </row>
    <row r="17" s="355" customFormat="1" ht="27" customHeight="1" spans="1:6">
      <c r="A17" s="365" t="s">
        <v>183</v>
      </c>
      <c r="B17" s="366">
        <v>2550</v>
      </c>
      <c r="C17" s="369">
        <v>2550</v>
      </c>
      <c r="D17" s="365" t="s">
        <v>184</v>
      </c>
      <c r="E17" s="366">
        <v>2550</v>
      </c>
      <c r="F17" s="367">
        <v>2550</v>
      </c>
    </row>
    <row r="18" s="355" customFormat="1" ht="27" customHeight="1" spans="1:6">
      <c r="A18" s="365" t="s">
        <v>185</v>
      </c>
      <c r="B18" s="366"/>
      <c r="C18" s="367"/>
      <c r="D18" s="365" t="s">
        <v>186</v>
      </c>
      <c r="E18" s="366">
        <v>2884</v>
      </c>
      <c r="F18" s="367">
        <v>2884</v>
      </c>
    </row>
    <row r="19" s="355" customFormat="1" ht="27" customHeight="1" spans="1:6">
      <c r="A19" s="365" t="s">
        <v>187</v>
      </c>
      <c r="B19" s="366">
        <v>500</v>
      </c>
      <c r="C19" s="367">
        <v>500</v>
      </c>
      <c r="D19" s="365" t="s">
        <v>188</v>
      </c>
      <c r="E19" s="366"/>
      <c r="F19" s="367"/>
    </row>
    <row r="20" s="355" customFormat="1" ht="27" customHeight="1" spans="1:6">
      <c r="A20" s="365"/>
      <c r="B20" s="366"/>
      <c r="C20" s="367"/>
      <c r="D20" s="365" t="s">
        <v>189</v>
      </c>
      <c r="E20" s="366">
        <v>123381</v>
      </c>
      <c r="F20" s="367">
        <v>123381</v>
      </c>
    </row>
    <row r="21" s="354" customFormat="1" ht="73.5" customHeight="1" spans="1:6">
      <c r="A21" s="370"/>
      <c r="B21" s="370"/>
      <c r="C21" s="370"/>
      <c r="D21" s="370"/>
      <c r="E21" s="370"/>
      <c r="F21" s="370"/>
    </row>
    <row r="22" s="354" customFormat="1" spans="1:5">
      <c r="A22" s="358"/>
      <c r="B22" s="358"/>
      <c r="D22" s="358"/>
      <c r="E22" s="358"/>
    </row>
    <row r="23" s="354" customFormat="1" spans="1:5">
      <c r="A23" s="358"/>
      <c r="B23" s="358"/>
      <c r="D23" s="358"/>
      <c r="E23" s="358"/>
    </row>
    <row r="24" s="354" customFormat="1" spans="1:5">
      <c r="A24" s="358"/>
      <c r="B24" s="358"/>
      <c r="D24" s="358"/>
      <c r="E24" s="358"/>
    </row>
    <row r="25" s="354" customFormat="1" spans="1:5">
      <c r="A25" s="358"/>
      <c r="B25" s="358"/>
      <c r="D25" s="358"/>
      <c r="E25" s="358"/>
    </row>
    <row r="26" s="354" customFormat="1" spans="1:5">
      <c r="A26" s="358"/>
      <c r="B26" s="358"/>
      <c r="D26" s="358"/>
      <c r="E26" s="358"/>
    </row>
    <row r="27" s="354" customFormat="1" spans="1:5">
      <c r="A27" s="358"/>
      <c r="B27" s="358"/>
      <c r="D27" s="358"/>
      <c r="E27" s="358"/>
    </row>
  </sheetData>
  <mergeCells count="5">
    <mergeCell ref="A2:F2"/>
    <mergeCell ref="A3:F3"/>
    <mergeCell ref="A4:C4"/>
    <mergeCell ref="D4:F4"/>
    <mergeCell ref="A21:F21"/>
  </mergeCells>
  <printOptions horizontalCentered="1"/>
  <pageMargins left="0.18" right="0.15748031496063" top="0.984251968503937" bottom="0.984251968503937" header="0.511811023622047" footer="0.511811023622047"/>
  <pageSetup paperSize="9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5"/>
  </sheetPr>
  <dimension ref="A1:G57"/>
  <sheetViews>
    <sheetView showZeros="0" workbookViewId="0">
      <selection activeCell="M18" sqref="M18"/>
    </sheetView>
  </sheetViews>
  <sheetFormatPr defaultColWidth="9" defaultRowHeight="14.25" outlineLevelCol="6"/>
  <cols>
    <col min="1" max="1" width="4.625" style="310" customWidth="1"/>
    <col min="2" max="2" width="30.375" style="310" customWidth="1"/>
    <col min="3" max="3" width="8.625" style="311" customWidth="1"/>
    <col min="4" max="4" width="10.125" style="312" customWidth="1"/>
    <col min="5" max="6" width="8.625" style="312" customWidth="1"/>
    <col min="7" max="7" width="11.5" style="310" customWidth="1"/>
    <col min="8" max="16384" width="9" style="310"/>
  </cols>
  <sheetData>
    <row r="1" spans="1:7">
      <c r="A1" s="313" t="s">
        <v>190</v>
      </c>
      <c r="B1" s="314"/>
      <c r="C1" s="315"/>
      <c r="D1" s="316"/>
      <c r="E1" s="316"/>
      <c r="F1" s="316"/>
      <c r="G1" s="314"/>
    </row>
    <row r="2" ht="20.25" spans="1:7">
      <c r="A2" s="317" t="s">
        <v>191</v>
      </c>
      <c r="B2" s="317"/>
      <c r="C2" s="317"/>
      <c r="D2" s="317"/>
      <c r="E2" s="317"/>
      <c r="F2" s="317"/>
      <c r="G2" s="317"/>
    </row>
    <row r="3" spans="1:7">
      <c r="A3" s="314"/>
      <c r="B3" s="318"/>
      <c r="C3" s="319"/>
      <c r="D3" s="319"/>
      <c r="E3" s="320" t="s">
        <v>192</v>
      </c>
      <c r="F3" s="320"/>
      <c r="G3" s="320"/>
    </row>
    <row r="4" s="309" customFormat="1" ht="12" spans="1:7">
      <c r="A4" s="321" t="s">
        <v>193</v>
      </c>
      <c r="B4" s="322" t="s">
        <v>161</v>
      </c>
      <c r="C4" s="321" t="s">
        <v>17</v>
      </c>
      <c r="D4" s="323" t="s">
        <v>194</v>
      </c>
      <c r="E4" s="324"/>
      <c r="F4" s="325"/>
      <c r="G4" s="322" t="s">
        <v>87</v>
      </c>
    </row>
    <row r="5" s="309" customFormat="1" ht="19.5" customHeight="1" spans="1:7">
      <c r="A5" s="326"/>
      <c r="B5" s="327"/>
      <c r="C5" s="328"/>
      <c r="D5" s="329" t="s">
        <v>195</v>
      </c>
      <c r="E5" s="330" t="s">
        <v>196</v>
      </c>
      <c r="F5" s="330" t="s">
        <v>197</v>
      </c>
      <c r="G5" s="327"/>
    </row>
    <row r="6" s="309" customFormat="1" ht="18.75" customHeight="1" spans="1:7">
      <c r="A6" s="328"/>
      <c r="B6" s="331" t="s">
        <v>56</v>
      </c>
      <c r="C6" s="332">
        <f>SUM(C7:C57)</f>
        <v>85732.28</v>
      </c>
      <c r="D6" s="332">
        <f>SUM(D7:D57)</f>
        <v>59134.54</v>
      </c>
      <c r="E6" s="332">
        <f>SUM(E7:E57)</f>
        <v>396.78</v>
      </c>
      <c r="F6" s="332">
        <f>SUM(F7:F57)</f>
        <v>26200.96</v>
      </c>
      <c r="G6" s="333"/>
    </row>
    <row r="7" s="309" customFormat="1" ht="12" spans="1:7">
      <c r="A7" s="334">
        <v>1</v>
      </c>
      <c r="B7" s="335" t="s">
        <v>198</v>
      </c>
      <c r="C7" s="336">
        <f>SUM(D7:F7)</f>
        <v>24661</v>
      </c>
      <c r="D7" s="337">
        <v>24661</v>
      </c>
      <c r="E7" s="337"/>
      <c r="F7" s="337"/>
      <c r="G7" s="338"/>
    </row>
    <row r="8" s="309" customFormat="1" ht="12" spans="1:7">
      <c r="A8" s="334">
        <v>2</v>
      </c>
      <c r="B8" s="335" t="s">
        <v>199</v>
      </c>
      <c r="C8" s="336">
        <f t="shared" ref="C8:C57" si="0">SUM(D8:F8)</f>
        <v>9388.33</v>
      </c>
      <c r="D8" s="339">
        <v>6758.33</v>
      </c>
      <c r="E8" s="339"/>
      <c r="F8" s="339">
        <v>2630</v>
      </c>
      <c r="G8" s="340"/>
    </row>
    <row r="9" s="309" customFormat="1" ht="12" spans="1:7">
      <c r="A9" s="334">
        <v>3</v>
      </c>
      <c r="B9" s="335" t="s">
        <v>200</v>
      </c>
      <c r="C9" s="336">
        <f t="shared" si="0"/>
        <v>3430</v>
      </c>
      <c r="D9" s="339">
        <v>2030</v>
      </c>
      <c r="E9" s="339"/>
      <c r="F9" s="339">
        <v>1400</v>
      </c>
      <c r="G9" s="341"/>
    </row>
    <row r="10" s="309" customFormat="1" ht="12" spans="1:7">
      <c r="A10" s="334">
        <v>4</v>
      </c>
      <c r="B10" s="335" t="s">
        <v>201</v>
      </c>
      <c r="C10" s="336">
        <f t="shared" si="0"/>
        <v>152</v>
      </c>
      <c r="D10" s="337">
        <v>126</v>
      </c>
      <c r="E10" s="337"/>
      <c r="F10" s="337">
        <v>26</v>
      </c>
      <c r="G10" s="340"/>
    </row>
    <row r="11" s="309" customFormat="1" ht="12" spans="1:7">
      <c r="A11" s="334">
        <v>5</v>
      </c>
      <c r="B11" s="335" t="s">
        <v>202</v>
      </c>
      <c r="C11" s="336">
        <f t="shared" si="0"/>
        <v>1261.9</v>
      </c>
      <c r="D11" s="337">
        <v>1124</v>
      </c>
      <c r="E11" s="337"/>
      <c r="F11" s="337">
        <v>137.9</v>
      </c>
      <c r="G11" s="340"/>
    </row>
    <row r="12" s="309" customFormat="1" ht="12" spans="1:7">
      <c r="A12" s="334">
        <v>6</v>
      </c>
      <c r="B12" s="335" t="s">
        <v>203</v>
      </c>
      <c r="C12" s="336">
        <f t="shared" si="0"/>
        <v>1797</v>
      </c>
      <c r="D12" s="342">
        <v>1797</v>
      </c>
      <c r="E12" s="343"/>
      <c r="F12" s="343"/>
      <c r="G12" s="344"/>
    </row>
    <row r="13" s="309" customFormat="1" spans="1:7">
      <c r="A13" s="334">
        <v>7</v>
      </c>
      <c r="B13" s="335" t="s">
        <v>204</v>
      </c>
      <c r="C13" s="336">
        <f t="shared" si="0"/>
        <v>30.5</v>
      </c>
      <c r="D13" s="345">
        <v>30.5</v>
      </c>
      <c r="E13" s="343"/>
      <c r="F13" s="343"/>
      <c r="G13" s="344"/>
    </row>
    <row r="14" s="309" customFormat="1" ht="12" spans="1:7">
      <c r="A14" s="334">
        <v>8</v>
      </c>
      <c r="B14" s="335" t="s">
        <v>205</v>
      </c>
      <c r="C14" s="336">
        <f t="shared" si="0"/>
        <v>182.34</v>
      </c>
      <c r="D14" s="343">
        <v>159.78</v>
      </c>
      <c r="E14" s="343">
        <v>4.56</v>
      </c>
      <c r="F14" s="343">
        <v>18</v>
      </c>
      <c r="G14" s="344"/>
    </row>
    <row r="15" s="309" customFormat="1" ht="12" spans="1:7">
      <c r="A15" s="334">
        <v>9</v>
      </c>
      <c r="B15" s="335" t="s">
        <v>206</v>
      </c>
      <c r="C15" s="336">
        <f t="shared" si="0"/>
        <v>195</v>
      </c>
      <c r="D15" s="343">
        <v>195</v>
      </c>
      <c r="E15" s="343"/>
      <c r="F15" s="343"/>
      <c r="G15" s="344"/>
    </row>
    <row r="16" s="309" customFormat="1" ht="12" spans="1:7">
      <c r="A16" s="334">
        <v>10</v>
      </c>
      <c r="B16" s="335" t="s">
        <v>207</v>
      </c>
      <c r="C16" s="336">
        <f t="shared" si="0"/>
        <v>2358.96</v>
      </c>
      <c r="D16" s="343">
        <v>2358.96</v>
      </c>
      <c r="E16" s="343"/>
      <c r="F16" s="343"/>
      <c r="G16" s="344"/>
    </row>
    <row r="17" s="309" customFormat="1" ht="12" spans="1:7">
      <c r="A17" s="334">
        <v>11</v>
      </c>
      <c r="B17" s="335" t="s">
        <v>208</v>
      </c>
      <c r="C17" s="336">
        <f t="shared" si="0"/>
        <v>3538</v>
      </c>
      <c r="D17" s="337">
        <v>2130</v>
      </c>
      <c r="E17" s="337"/>
      <c r="F17" s="337">
        <v>1408</v>
      </c>
      <c r="G17" s="346"/>
    </row>
    <row r="18" s="309" customFormat="1" ht="12" spans="1:7">
      <c r="A18" s="334">
        <v>12</v>
      </c>
      <c r="B18" s="335" t="s">
        <v>209</v>
      </c>
      <c r="C18" s="336">
        <f t="shared" si="0"/>
        <v>225.74</v>
      </c>
      <c r="D18" s="337">
        <v>32</v>
      </c>
      <c r="E18" s="337"/>
      <c r="F18" s="337">
        <v>193.74</v>
      </c>
      <c r="G18" s="347"/>
    </row>
    <row r="19" s="309" customFormat="1" ht="13.5" spans="1:7">
      <c r="A19" s="334">
        <v>13</v>
      </c>
      <c r="B19" s="335" t="s">
        <v>210</v>
      </c>
      <c r="C19" s="336">
        <f t="shared" si="0"/>
        <v>64</v>
      </c>
      <c r="D19" s="348">
        <v>64</v>
      </c>
      <c r="E19" s="337"/>
      <c r="F19" s="337"/>
      <c r="G19" s="347"/>
    </row>
    <row r="20" s="309" customFormat="1" ht="13.5" spans="1:7">
      <c r="A20" s="334">
        <v>14</v>
      </c>
      <c r="B20" s="335" t="s">
        <v>211</v>
      </c>
      <c r="C20" s="336">
        <f t="shared" si="0"/>
        <v>112</v>
      </c>
      <c r="D20" s="348">
        <v>72</v>
      </c>
      <c r="E20" s="337">
        <v>5</v>
      </c>
      <c r="F20" s="337">
        <v>35</v>
      </c>
      <c r="G20" s="347"/>
    </row>
    <row r="21" s="309" customFormat="1" ht="12" spans="1:7">
      <c r="A21" s="334">
        <v>15</v>
      </c>
      <c r="B21" s="335" t="s">
        <v>212</v>
      </c>
      <c r="C21" s="336">
        <f t="shared" si="0"/>
        <v>32</v>
      </c>
      <c r="D21" s="337">
        <v>32</v>
      </c>
      <c r="E21" s="337"/>
      <c r="F21" s="337"/>
      <c r="G21" s="347"/>
    </row>
    <row r="22" s="309" customFormat="1" ht="12" spans="1:7">
      <c r="A22" s="334">
        <v>16</v>
      </c>
      <c r="B22" s="335" t="s">
        <v>213</v>
      </c>
      <c r="C22" s="336">
        <f t="shared" si="0"/>
        <v>187.68</v>
      </c>
      <c r="D22" s="337">
        <v>32</v>
      </c>
      <c r="E22" s="337"/>
      <c r="F22" s="337">
        <v>155.68</v>
      </c>
      <c r="G22" s="347"/>
    </row>
    <row r="23" s="309" customFormat="1" ht="12" spans="1:7">
      <c r="A23" s="334">
        <v>17</v>
      </c>
      <c r="B23" s="335" t="s">
        <v>214</v>
      </c>
      <c r="C23" s="336">
        <f t="shared" si="0"/>
        <v>42</v>
      </c>
      <c r="D23" s="337"/>
      <c r="E23" s="337"/>
      <c r="F23" s="337">
        <v>42</v>
      </c>
      <c r="G23" s="347"/>
    </row>
    <row r="24" s="309" customFormat="1" ht="12" spans="1:7">
      <c r="A24" s="334">
        <v>18</v>
      </c>
      <c r="B24" s="335" t="s">
        <v>215</v>
      </c>
      <c r="C24" s="336">
        <f t="shared" si="0"/>
        <v>32</v>
      </c>
      <c r="D24" s="337">
        <v>32</v>
      </c>
      <c r="E24" s="337"/>
      <c r="F24" s="337"/>
      <c r="G24" s="347"/>
    </row>
    <row r="25" s="309" customFormat="1" ht="12" spans="1:7">
      <c r="A25" s="334">
        <v>19</v>
      </c>
      <c r="B25" s="335" t="s">
        <v>216</v>
      </c>
      <c r="C25" s="336">
        <f t="shared" si="0"/>
        <v>32</v>
      </c>
      <c r="D25" s="337">
        <v>32</v>
      </c>
      <c r="E25" s="337"/>
      <c r="F25" s="337"/>
      <c r="G25" s="347"/>
    </row>
    <row r="26" s="309" customFormat="1" ht="12" spans="1:7">
      <c r="A26" s="334">
        <v>20</v>
      </c>
      <c r="B26" s="335" t="s">
        <v>217</v>
      </c>
      <c r="C26" s="336">
        <f t="shared" si="0"/>
        <v>32</v>
      </c>
      <c r="D26" s="337">
        <v>32</v>
      </c>
      <c r="E26" s="337"/>
      <c r="F26" s="337"/>
      <c r="G26" s="347"/>
    </row>
    <row r="27" s="309" customFormat="1" ht="12" spans="1:7">
      <c r="A27" s="334">
        <v>21</v>
      </c>
      <c r="B27" s="335" t="s">
        <v>218</v>
      </c>
      <c r="C27" s="336">
        <f t="shared" si="0"/>
        <v>64</v>
      </c>
      <c r="D27" s="339"/>
      <c r="E27" s="337"/>
      <c r="F27" s="337">
        <v>64</v>
      </c>
      <c r="G27" s="347"/>
    </row>
    <row r="28" s="309" customFormat="1" ht="12" spans="1:7">
      <c r="A28" s="334">
        <v>22</v>
      </c>
      <c r="B28" s="335" t="s">
        <v>219</v>
      </c>
      <c r="C28" s="336">
        <f t="shared" si="0"/>
        <v>32</v>
      </c>
      <c r="D28" s="337">
        <v>32</v>
      </c>
      <c r="E28" s="337"/>
      <c r="F28" s="337"/>
      <c r="G28" s="347"/>
    </row>
    <row r="29" s="309" customFormat="1" ht="12" spans="1:7">
      <c r="A29" s="334">
        <v>23</v>
      </c>
      <c r="B29" s="335" t="s">
        <v>220</v>
      </c>
      <c r="C29" s="336">
        <f t="shared" si="0"/>
        <v>4367.92</v>
      </c>
      <c r="D29" s="337">
        <v>3639.92</v>
      </c>
      <c r="E29" s="343"/>
      <c r="F29" s="343">
        <v>728</v>
      </c>
      <c r="G29" s="349"/>
    </row>
    <row r="30" s="309" customFormat="1" ht="12" spans="1:7">
      <c r="A30" s="334">
        <v>24</v>
      </c>
      <c r="B30" s="335" t="s">
        <v>221</v>
      </c>
      <c r="C30" s="336">
        <f t="shared" si="0"/>
        <v>671.17</v>
      </c>
      <c r="D30" s="337">
        <v>671.17</v>
      </c>
      <c r="E30" s="343"/>
      <c r="F30" s="343"/>
      <c r="G30" s="349"/>
    </row>
    <row r="31" s="309" customFormat="1" ht="12" spans="1:7">
      <c r="A31" s="334">
        <v>25</v>
      </c>
      <c r="B31" s="335" t="s">
        <v>222</v>
      </c>
      <c r="C31" s="336">
        <f t="shared" si="0"/>
        <v>75</v>
      </c>
      <c r="D31" s="337">
        <v>66</v>
      </c>
      <c r="E31" s="343"/>
      <c r="F31" s="343">
        <v>9</v>
      </c>
      <c r="G31" s="349"/>
    </row>
    <row r="32" s="309" customFormat="1" ht="12" spans="1:7">
      <c r="A32" s="334">
        <v>26</v>
      </c>
      <c r="B32" s="335" t="s">
        <v>223</v>
      </c>
      <c r="C32" s="336">
        <f t="shared" si="0"/>
        <v>38</v>
      </c>
      <c r="D32" s="337">
        <v>38</v>
      </c>
      <c r="E32" s="343"/>
      <c r="F32" s="343"/>
      <c r="G32" s="349"/>
    </row>
    <row r="33" s="309" customFormat="1" ht="12" spans="1:7">
      <c r="A33" s="334">
        <v>27</v>
      </c>
      <c r="B33" s="335" t="s">
        <v>224</v>
      </c>
      <c r="C33" s="336">
        <f t="shared" si="0"/>
        <v>315</v>
      </c>
      <c r="D33" s="337">
        <v>315</v>
      </c>
      <c r="E33" s="343"/>
      <c r="F33" s="343"/>
      <c r="G33" s="349"/>
    </row>
    <row r="34" s="309" customFormat="1" ht="12" spans="1:7">
      <c r="A34" s="334">
        <v>28</v>
      </c>
      <c r="B34" s="335" t="s">
        <v>225</v>
      </c>
      <c r="C34" s="336">
        <f t="shared" si="0"/>
        <v>63.72</v>
      </c>
      <c r="D34" s="337">
        <v>63.72</v>
      </c>
      <c r="E34" s="343"/>
      <c r="F34" s="343"/>
      <c r="G34" s="349"/>
    </row>
    <row r="35" s="309" customFormat="1" ht="12" spans="1:7">
      <c r="A35" s="334">
        <v>29</v>
      </c>
      <c r="B35" s="335" t="s">
        <v>226</v>
      </c>
      <c r="C35" s="336">
        <f t="shared" si="0"/>
        <v>16</v>
      </c>
      <c r="D35" s="337"/>
      <c r="E35" s="337"/>
      <c r="F35" s="337">
        <v>16</v>
      </c>
      <c r="G35" s="350"/>
    </row>
    <row r="36" s="309" customFormat="1" ht="12" spans="1:7">
      <c r="A36" s="334">
        <v>30</v>
      </c>
      <c r="B36" s="335" t="s">
        <v>227</v>
      </c>
      <c r="C36" s="336">
        <f t="shared" si="0"/>
        <v>153.24</v>
      </c>
      <c r="D36" s="337">
        <v>96</v>
      </c>
      <c r="E36" s="337"/>
      <c r="F36" s="337">
        <v>57.24</v>
      </c>
      <c r="G36" s="350"/>
    </row>
    <row r="37" s="309" customFormat="1" ht="12" spans="1:7">
      <c r="A37" s="334">
        <v>31</v>
      </c>
      <c r="B37" s="335" t="s">
        <v>228</v>
      </c>
      <c r="C37" s="336">
        <f t="shared" si="0"/>
        <v>4005</v>
      </c>
      <c r="D37" s="337"/>
      <c r="E37" s="337"/>
      <c r="F37" s="337">
        <v>4005</v>
      </c>
      <c r="G37" s="351"/>
    </row>
    <row r="38" s="309" customFormat="1" ht="12" spans="1:7">
      <c r="A38" s="334">
        <v>32</v>
      </c>
      <c r="B38" s="335" t="s">
        <v>229</v>
      </c>
      <c r="C38" s="336">
        <f t="shared" si="0"/>
        <v>234</v>
      </c>
      <c r="D38" s="337"/>
      <c r="E38" s="337"/>
      <c r="F38" s="337">
        <v>234</v>
      </c>
      <c r="G38" s="351"/>
    </row>
    <row r="39" s="309" customFormat="1" ht="12" spans="1:7">
      <c r="A39" s="334">
        <v>33</v>
      </c>
      <c r="B39" s="335" t="s">
        <v>230</v>
      </c>
      <c r="C39" s="336">
        <f t="shared" si="0"/>
        <v>114.05</v>
      </c>
      <c r="D39" s="337">
        <v>114.05</v>
      </c>
      <c r="E39" s="337"/>
      <c r="F39" s="337"/>
      <c r="G39" s="350"/>
    </row>
    <row r="40" s="309" customFormat="1" ht="12" spans="1:7">
      <c r="A40" s="334">
        <v>34</v>
      </c>
      <c r="B40" s="335" t="s">
        <v>231</v>
      </c>
      <c r="C40" s="336">
        <f t="shared" si="0"/>
        <v>61.34</v>
      </c>
      <c r="D40" s="337"/>
      <c r="E40" s="337"/>
      <c r="F40" s="337">
        <v>61.34</v>
      </c>
      <c r="G40" s="350"/>
    </row>
    <row r="41" s="309" customFormat="1" ht="12" spans="1:7">
      <c r="A41" s="334">
        <v>35</v>
      </c>
      <c r="B41" s="335" t="s">
        <v>232</v>
      </c>
      <c r="C41" s="336">
        <f t="shared" si="0"/>
        <v>40</v>
      </c>
      <c r="D41" s="337"/>
      <c r="E41" s="337"/>
      <c r="F41" s="337">
        <v>40</v>
      </c>
      <c r="G41" s="337"/>
    </row>
    <row r="42" s="309" customFormat="1" ht="12" spans="1:7">
      <c r="A42" s="334">
        <v>36</v>
      </c>
      <c r="B42" s="335" t="s">
        <v>233</v>
      </c>
      <c r="C42" s="336">
        <f t="shared" si="0"/>
        <v>1114.06</v>
      </c>
      <c r="D42" s="337">
        <v>904</v>
      </c>
      <c r="E42" s="337"/>
      <c r="F42" s="337">
        <v>210.06</v>
      </c>
      <c r="G42" s="350"/>
    </row>
    <row r="43" s="309" customFormat="1" spans="1:7">
      <c r="A43" s="334">
        <v>37</v>
      </c>
      <c r="B43" s="335" t="s">
        <v>234</v>
      </c>
      <c r="C43" s="336">
        <f t="shared" si="0"/>
        <v>1367</v>
      </c>
      <c r="D43" s="345">
        <v>1367</v>
      </c>
      <c r="E43" s="343"/>
      <c r="F43" s="343"/>
      <c r="G43" s="349"/>
    </row>
    <row r="44" s="309" customFormat="1" ht="12" spans="1:7">
      <c r="A44" s="334">
        <v>38</v>
      </c>
      <c r="B44" s="335" t="s">
        <v>235</v>
      </c>
      <c r="C44" s="336">
        <f t="shared" si="0"/>
        <v>0</v>
      </c>
      <c r="D44" s="343"/>
      <c r="E44" s="343"/>
      <c r="F44" s="343"/>
      <c r="G44" s="349"/>
    </row>
    <row r="45" spans="1:7">
      <c r="A45" s="334">
        <v>39</v>
      </c>
      <c r="B45" s="335" t="s">
        <v>236</v>
      </c>
      <c r="C45" s="336">
        <f t="shared" si="0"/>
        <v>2020</v>
      </c>
      <c r="D45" s="337">
        <v>1320</v>
      </c>
      <c r="E45" s="337"/>
      <c r="F45" s="337">
        <v>700</v>
      </c>
      <c r="G45" s="346"/>
    </row>
    <row r="46" spans="1:7">
      <c r="A46" s="334">
        <v>40</v>
      </c>
      <c r="B46" s="335" t="s">
        <v>237</v>
      </c>
      <c r="C46" s="336">
        <f t="shared" si="0"/>
        <v>200</v>
      </c>
      <c r="D46" s="337">
        <v>150</v>
      </c>
      <c r="E46" s="337"/>
      <c r="F46" s="337">
        <v>50</v>
      </c>
      <c r="G46" s="346"/>
    </row>
    <row r="47" spans="1:7">
      <c r="A47" s="334">
        <v>41</v>
      </c>
      <c r="B47" s="335" t="s">
        <v>238</v>
      </c>
      <c r="C47" s="336">
        <f t="shared" si="0"/>
        <v>62.38</v>
      </c>
      <c r="D47" s="337">
        <v>62.38</v>
      </c>
      <c r="E47" s="337"/>
      <c r="F47" s="337"/>
      <c r="G47" s="346"/>
    </row>
    <row r="48" spans="1:7">
      <c r="A48" s="334">
        <v>42</v>
      </c>
      <c r="B48" s="335" t="s">
        <v>239</v>
      </c>
      <c r="C48" s="336">
        <f t="shared" si="0"/>
        <v>118</v>
      </c>
      <c r="D48" s="337">
        <v>118</v>
      </c>
      <c r="E48" s="337"/>
      <c r="F48" s="337"/>
      <c r="G48" s="346"/>
    </row>
    <row r="49" spans="1:7">
      <c r="A49" s="334">
        <v>43</v>
      </c>
      <c r="B49" s="335" t="s">
        <v>240</v>
      </c>
      <c r="C49" s="336">
        <f t="shared" si="0"/>
        <v>49</v>
      </c>
      <c r="D49" s="343">
        <v>3</v>
      </c>
      <c r="E49" s="343">
        <v>46</v>
      </c>
      <c r="F49" s="337"/>
      <c r="G49" s="352"/>
    </row>
    <row r="50" spans="1:7">
      <c r="A50" s="334">
        <v>44</v>
      </c>
      <c r="B50" s="335" t="s">
        <v>241</v>
      </c>
      <c r="C50" s="336">
        <f t="shared" si="0"/>
        <v>9895</v>
      </c>
      <c r="D50" s="343">
        <v>3275</v>
      </c>
      <c r="E50" s="343"/>
      <c r="F50" s="343">
        <v>6620</v>
      </c>
      <c r="G50" s="353"/>
    </row>
    <row r="51" spans="1:7">
      <c r="A51" s="334">
        <v>45</v>
      </c>
      <c r="B51" s="335" t="s">
        <v>242</v>
      </c>
      <c r="C51" s="336">
        <f t="shared" si="0"/>
        <v>932</v>
      </c>
      <c r="D51" s="343"/>
      <c r="E51" s="343"/>
      <c r="F51" s="343">
        <v>932</v>
      </c>
      <c r="G51" s="353"/>
    </row>
    <row r="52" spans="1:7">
      <c r="A52" s="334">
        <v>46</v>
      </c>
      <c r="B52" s="335" t="s">
        <v>243</v>
      </c>
      <c r="C52" s="336">
        <f t="shared" si="0"/>
        <v>1467</v>
      </c>
      <c r="D52" s="343">
        <v>1467</v>
      </c>
      <c r="E52" s="343"/>
      <c r="F52" s="343"/>
      <c r="G52" s="353"/>
    </row>
    <row r="53" spans="1:7">
      <c r="A53" s="334">
        <v>47</v>
      </c>
      <c r="B53" s="335" t="s">
        <v>244</v>
      </c>
      <c r="C53" s="336">
        <f t="shared" si="0"/>
        <v>2494</v>
      </c>
      <c r="D53" s="343">
        <v>136</v>
      </c>
      <c r="E53" s="343"/>
      <c r="F53" s="343">
        <v>2358</v>
      </c>
      <c r="G53" s="353"/>
    </row>
    <row r="54" spans="1:7">
      <c r="A54" s="334">
        <v>48</v>
      </c>
      <c r="B54" s="335" t="s">
        <v>245</v>
      </c>
      <c r="C54" s="336">
        <f t="shared" si="0"/>
        <v>4247.95</v>
      </c>
      <c r="D54" s="345">
        <v>2547.73</v>
      </c>
      <c r="E54" s="345">
        <v>341.22</v>
      </c>
      <c r="F54" s="345">
        <v>1359</v>
      </c>
      <c r="G54" s="353"/>
    </row>
    <row r="55" spans="1:7">
      <c r="A55" s="334">
        <v>49</v>
      </c>
      <c r="B55" s="335" t="s">
        <v>246</v>
      </c>
      <c r="C55" s="336">
        <f t="shared" si="0"/>
        <v>1050</v>
      </c>
      <c r="D55" s="343">
        <v>50</v>
      </c>
      <c r="E55" s="343"/>
      <c r="F55" s="343">
        <v>1000</v>
      </c>
      <c r="G55" s="353"/>
    </row>
    <row r="56" spans="1:7">
      <c r="A56" s="334">
        <v>50</v>
      </c>
      <c r="B56" s="335" t="s">
        <v>247</v>
      </c>
      <c r="C56" s="336">
        <f t="shared" si="0"/>
        <v>1511</v>
      </c>
      <c r="D56" s="343"/>
      <c r="E56" s="343"/>
      <c r="F56" s="343">
        <v>1511</v>
      </c>
      <c r="G56" s="353"/>
    </row>
    <row r="57" spans="1:7">
      <c r="A57" s="334">
        <v>51</v>
      </c>
      <c r="B57" s="335" t="s">
        <v>248</v>
      </c>
      <c r="C57" s="336">
        <f t="shared" si="0"/>
        <v>1200</v>
      </c>
      <c r="D57" s="343">
        <v>1000</v>
      </c>
      <c r="E57" s="343"/>
      <c r="F57" s="343">
        <v>200</v>
      </c>
      <c r="G57" s="353"/>
    </row>
  </sheetData>
  <mergeCells count="8">
    <mergeCell ref="A2:G2"/>
    <mergeCell ref="B3:D3"/>
    <mergeCell ref="E3:G3"/>
    <mergeCell ref="D4:F4"/>
    <mergeCell ref="A4:A6"/>
    <mergeCell ref="B4:B5"/>
    <mergeCell ref="C4:C5"/>
    <mergeCell ref="G4:G5"/>
  </mergeCells>
  <printOptions horizontalCentered="1"/>
  <pageMargins left="0.45" right="0.15748031496063" top="0.275590551181102" bottom="0.275590551181102" header="0.15748031496063" footer="0.15748031496063"/>
  <pageSetup paperSize="9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5"/>
  </sheetPr>
  <dimension ref="A1:H16"/>
  <sheetViews>
    <sheetView showZeros="0" workbookViewId="0">
      <selection activeCell="M7" sqref="M7"/>
    </sheetView>
  </sheetViews>
  <sheetFormatPr defaultColWidth="9" defaultRowHeight="14.25" outlineLevelCol="7"/>
  <cols>
    <col min="1" max="1" width="4.625" style="289" customWidth="1"/>
    <col min="2" max="2" width="18.25" style="290" customWidth="1"/>
    <col min="3" max="3" width="9" style="290"/>
    <col min="4" max="4" width="7.625" style="290" customWidth="1"/>
    <col min="5" max="5" width="7.125" style="290" customWidth="1"/>
    <col min="6" max="6" width="6.5" style="290" customWidth="1"/>
    <col min="7" max="7" width="7.625" style="290" customWidth="1"/>
    <col min="8" max="16384" width="9" style="290"/>
  </cols>
  <sheetData>
    <row r="1" ht="22.5" customHeight="1" spans="1:2">
      <c r="A1" s="291" t="s">
        <v>249</v>
      </c>
      <c r="B1" s="291"/>
    </row>
    <row r="2" ht="20.25" spans="1:8">
      <c r="A2" s="292" t="s">
        <v>250</v>
      </c>
      <c r="B2" s="292"/>
      <c r="C2" s="292"/>
      <c r="D2" s="292"/>
      <c r="E2" s="292"/>
      <c r="F2" s="292"/>
      <c r="G2" s="292"/>
      <c r="H2" s="292"/>
    </row>
    <row r="3" s="288" customFormat="1" ht="25.5" customHeight="1" spans="1:7">
      <c r="A3" s="293"/>
      <c r="G3" s="288" t="s">
        <v>82</v>
      </c>
    </row>
    <row r="4" s="288" customFormat="1" ht="23.1" customHeight="1" spans="1:8">
      <c r="A4" s="294" t="s">
        <v>193</v>
      </c>
      <c r="B4" s="295" t="s">
        <v>161</v>
      </c>
      <c r="C4" s="295" t="s">
        <v>17</v>
      </c>
      <c r="D4" s="296" t="s">
        <v>194</v>
      </c>
      <c r="E4" s="297"/>
      <c r="F4" s="297"/>
      <c r="G4" s="298"/>
      <c r="H4" s="295" t="s">
        <v>87</v>
      </c>
    </row>
    <row r="5" s="288" customFormat="1" ht="23.1" customHeight="1" spans="1:8">
      <c r="A5" s="299"/>
      <c r="B5" s="300"/>
      <c r="C5" s="300"/>
      <c r="D5" s="300" t="s">
        <v>251</v>
      </c>
      <c r="E5" s="300" t="s">
        <v>252</v>
      </c>
      <c r="F5" s="300" t="s">
        <v>253</v>
      </c>
      <c r="G5" s="300" t="s">
        <v>254</v>
      </c>
      <c r="H5" s="300"/>
    </row>
    <row r="6" s="288" customFormat="1" ht="41.1" customHeight="1" spans="1:8">
      <c r="A6" s="301"/>
      <c r="B6" s="300" t="s">
        <v>56</v>
      </c>
      <c r="C6" s="302">
        <f>SUM(C7:C15)</f>
        <v>7847.194835</v>
      </c>
      <c r="D6" s="302">
        <f>SUM(D7:D15)</f>
        <v>5264.96432</v>
      </c>
      <c r="E6" s="302">
        <f>SUM(E7:E15)</f>
        <v>1142.861115</v>
      </c>
      <c r="F6" s="302">
        <f>SUM(F7:F15)</f>
        <v>36</v>
      </c>
      <c r="G6" s="302">
        <f>SUM(G7:G15)</f>
        <v>1403.3694</v>
      </c>
      <c r="H6" s="300"/>
    </row>
    <row r="7" s="288" customFormat="1" ht="41.1" customHeight="1" spans="1:8">
      <c r="A7" s="303">
        <v>1</v>
      </c>
      <c r="B7" s="304" t="s">
        <v>255</v>
      </c>
      <c r="C7" s="305">
        <f t="shared" ref="C7:C15" si="0">SUM(D7:G7)</f>
        <v>6246.22932</v>
      </c>
      <c r="D7" s="306">
        <v>5264.96432</v>
      </c>
      <c r="E7" s="306">
        <v>981.265</v>
      </c>
      <c r="F7" s="306"/>
      <c r="G7" s="306"/>
      <c r="H7" s="304"/>
    </row>
    <row r="8" s="288" customFormat="1" ht="41.1" customHeight="1" spans="1:8">
      <c r="A8" s="303">
        <v>2</v>
      </c>
      <c r="B8" s="304" t="s">
        <v>256</v>
      </c>
      <c r="C8" s="305">
        <f t="shared" si="0"/>
        <v>86</v>
      </c>
      <c r="D8" s="306"/>
      <c r="E8" s="306">
        <v>50</v>
      </c>
      <c r="F8" s="306">
        <v>36</v>
      </c>
      <c r="G8" s="306"/>
      <c r="H8" s="304"/>
    </row>
    <row r="9" s="288" customFormat="1" ht="41.1" customHeight="1" spans="1:8">
      <c r="A9" s="303">
        <v>3</v>
      </c>
      <c r="B9" s="304" t="s">
        <v>257</v>
      </c>
      <c r="C9" s="305">
        <f t="shared" si="0"/>
        <v>1403.3694</v>
      </c>
      <c r="D9" s="306"/>
      <c r="E9" s="306"/>
      <c r="F9" s="306"/>
      <c r="G9" s="306">
        <v>1403.3694</v>
      </c>
      <c r="H9" s="307"/>
    </row>
    <row r="10" s="288" customFormat="1" ht="41.1" customHeight="1" spans="1:8">
      <c r="A10" s="303">
        <v>4</v>
      </c>
      <c r="B10" s="304" t="s">
        <v>258</v>
      </c>
      <c r="C10" s="305">
        <f t="shared" si="0"/>
        <v>0</v>
      </c>
      <c r="D10" s="306"/>
      <c r="E10" s="306"/>
      <c r="F10" s="306"/>
      <c r="G10" s="306"/>
      <c r="H10" s="304"/>
    </row>
    <row r="11" s="288" customFormat="1" ht="41.1" customHeight="1" spans="1:8">
      <c r="A11" s="303">
        <v>5</v>
      </c>
      <c r="B11" s="304" t="s">
        <v>259</v>
      </c>
      <c r="C11" s="305">
        <f t="shared" si="0"/>
        <v>58.296115</v>
      </c>
      <c r="D11" s="306"/>
      <c r="E11" s="306">
        <v>58.296115</v>
      </c>
      <c r="F11" s="306"/>
      <c r="G11" s="306"/>
      <c r="H11" s="304"/>
    </row>
    <row r="12" s="288" customFormat="1" ht="41.1" customHeight="1" spans="1:8">
      <c r="A12" s="303">
        <v>6</v>
      </c>
      <c r="B12" s="304" t="s">
        <v>260</v>
      </c>
      <c r="C12" s="305">
        <f t="shared" si="0"/>
        <v>3</v>
      </c>
      <c r="D12" s="306"/>
      <c r="E12" s="306">
        <v>3</v>
      </c>
      <c r="F12" s="306"/>
      <c r="G12" s="306"/>
      <c r="H12" s="304"/>
    </row>
    <row r="13" s="288" customFormat="1" ht="41.1" customHeight="1" spans="1:8">
      <c r="A13" s="303">
        <v>7</v>
      </c>
      <c r="B13" s="304" t="s">
        <v>261</v>
      </c>
      <c r="C13" s="305">
        <f t="shared" si="0"/>
        <v>0</v>
      </c>
      <c r="D13" s="306"/>
      <c r="E13" s="306"/>
      <c r="F13" s="306"/>
      <c r="G13" s="306"/>
      <c r="H13" s="304"/>
    </row>
    <row r="14" s="288" customFormat="1" ht="41.1" customHeight="1" spans="1:8">
      <c r="A14" s="303">
        <v>8</v>
      </c>
      <c r="B14" s="304" t="s">
        <v>262</v>
      </c>
      <c r="C14" s="305">
        <f t="shared" si="0"/>
        <v>0</v>
      </c>
      <c r="D14" s="307"/>
      <c r="E14" s="307"/>
      <c r="F14" s="307"/>
      <c r="G14" s="307"/>
      <c r="H14" s="303"/>
    </row>
    <row r="15" ht="36.95" customHeight="1" spans="1:8">
      <c r="A15" s="303">
        <v>9</v>
      </c>
      <c r="B15" s="304" t="s">
        <v>263</v>
      </c>
      <c r="C15" s="305">
        <f t="shared" si="0"/>
        <v>50.3</v>
      </c>
      <c r="D15" s="307"/>
      <c r="E15" s="306">
        <v>50.3</v>
      </c>
      <c r="F15" s="307"/>
      <c r="G15" s="307"/>
      <c r="H15" s="303"/>
    </row>
    <row r="16" spans="2:2">
      <c r="B16" s="308"/>
    </row>
  </sheetData>
  <mergeCells count="7">
    <mergeCell ref="A1:B1"/>
    <mergeCell ref="A2:H2"/>
    <mergeCell ref="D4:G4"/>
    <mergeCell ref="A4:A6"/>
    <mergeCell ref="B4:B5"/>
    <mergeCell ref="C4:C5"/>
    <mergeCell ref="H4:H5"/>
  </mergeCells>
  <printOptions horizontalCentered="1"/>
  <pageMargins left="0.39" right="0.15748031496063" top="0.984251968503937" bottom="0.984251968503937" header="0.511811023622047" footer="0.511811023622047"/>
  <pageSetup paperSize="9" orientation="portrait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5"/>
  </sheetPr>
  <dimension ref="A1:C26"/>
  <sheetViews>
    <sheetView showZeros="0" topLeftCell="A7" workbookViewId="0">
      <selection activeCell="E19" sqref="E19"/>
    </sheetView>
  </sheetViews>
  <sheetFormatPr defaultColWidth="9" defaultRowHeight="14.25" outlineLevelCol="2"/>
  <cols>
    <col min="1" max="1" width="41.625" style="5" customWidth="1"/>
    <col min="2" max="2" width="13.625" style="282" customWidth="1"/>
    <col min="3" max="3" width="22.875" style="7" customWidth="1"/>
    <col min="4" max="16384" width="9" style="7"/>
  </cols>
  <sheetData>
    <row r="1" spans="1:3">
      <c r="A1" s="8" t="s">
        <v>264</v>
      </c>
      <c r="C1" s="157"/>
    </row>
    <row r="2" ht="39" customHeight="1" spans="1:3">
      <c r="A2" s="178" t="s">
        <v>265</v>
      </c>
      <c r="B2" s="178"/>
      <c r="C2" s="178"/>
    </row>
    <row r="3" s="1" customFormat="1" ht="32.25" customHeight="1" spans="1:3">
      <c r="A3" s="159"/>
      <c r="B3" s="208" t="s">
        <v>1</v>
      </c>
      <c r="C3" s="208"/>
    </row>
    <row r="4" s="2" customFormat="1" ht="21.75" customHeight="1" spans="1:3">
      <c r="A4" s="161" t="s">
        <v>266</v>
      </c>
      <c r="B4" s="283" t="s">
        <v>267</v>
      </c>
      <c r="C4" s="163" t="s">
        <v>87</v>
      </c>
    </row>
    <row r="5" s="2" customFormat="1" ht="21.75" customHeight="1" spans="1:3">
      <c r="A5" s="181" t="s">
        <v>268</v>
      </c>
      <c r="B5" s="179">
        <f>B6+B7+B17+B18-B19-B22</f>
        <v>197788</v>
      </c>
      <c r="C5" s="163"/>
    </row>
    <row r="6" s="1" customFormat="1" ht="21.75" customHeight="1" spans="1:3">
      <c r="A6" s="215" t="s">
        <v>269</v>
      </c>
      <c r="B6" s="179">
        <v>83430</v>
      </c>
      <c r="C6" s="284" t="s">
        <v>270</v>
      </c>
    </row>
    <row r="7" s="1" customFormat="1" ht="21.75" customHeight="1" spans="1:3">
      <c r="A7" s="215" t="s">
        <v>271</v>
      </c>
      <c r="B7" s="179">
        <f>SUM(B8:B16)</f>
        <v>60000</v>
      </c>
      <c r="C7" s="285"/>
    </row>
    <row r="8" s="1" customFormat="1" ht="21.75" customHeight="1" spans="1:3">
      <c r="A8" s="202" t="s">
        <v>272</v>
      </c>
      <c r="B8" s="183">
        <v>4119</v>
      </c>
      <c r="C8" s="284"/>
    </row>
    <row r="9" s="1" customFormat="1" ht="21.75" customHeight="1" spans="1:3">
      <c r="A9" s="202" t="s">
        <v>273</v>
      </c>
      <c r="B9" s="183">
        <v>27036</v>
      </c>
      <c r="C9" s="284"/>
    </row>
    <row r="10" s="1" customFormat="1" ht="21.75" customHeight="1" spans="1:3">
      <c r="A10" s="202" t="s">
        <v>274</v>
      </c>
      <c r="B10" s="183">
        <v>16358</v>
      </c>
      <c r="C10" s="284"/>
    </row>
    <row r="11" s="1" customFormat="1" ht="21.75" customHeight="1" spans="1:3">
      <c r="A11" s="202" t="s">
        <v>275</v>
      </c>
      <c r="B11" s="183">
        <v>110</v>
      </c>
      <c r="C11" s="284"/>
    </row>
    <row r="12" s="1" customFormat="1" ht="21.75" customHeight="1" spans="1:3">
      <c r="A12" s="202" t="s">
        <v>276</v>
      </c>
      <c r="B12" s="183">
        <v>146</v>
      </c>
      <c r="C12" s="284"/>
    </row>
    <row r="13" s="1" customFormat="1" ht="21.75" customHeight="1" spans="1:3">
      <c r="A13" s="202" t="s">
        <v>277</v>
      </c>
      <c r="B13" s="183">
        <v>404</v>
      </c>
      <c r="C13" s="284"/>
    </row>
    <row r="14" s="1" customFormat="1" ht="21.75" customHeight="1" spans="1:3">
      <c r="A14" s="202" t="s">
        <v>278</v>
      </c>
      <c r="B14" s="183">
        <v>3308</v>
      </c>
      <c r="C14" s="284"/>
    </row>
    <row r="15" s="1" customFormat="1" ht="21.75" customHeight="1" spans="1:3">
      <c r="A15" s="202" t="s">
        <v>279</v>
      </c>
      <c r="B15" s="183">
        <v>3383</v>
      </c>
      <c r="C15" s="284"/>
    </row>
    <row r="16" s="1" customFormat="1" ht="21.75" customHeight="1" spans="1:3">
      <c r="A16" s="202" t="s">
        <v>280</v>
      </c>
      <c r="B16" s="183">
        <v>5136</v>
      </c>
      <c r="C16" s="284"/>
    </row>
    <row r="17" s="1" customFormat="1" ht="21.75" customHeight="1" spans="1:3">
      <c r="A17" s="215" t="s">
        <v>281</v>
      </c>
      <c r="B17" s="179">
        <v>80000</v>
      </c>
      <c r="C17" s="285"/>
    </row>
    <row r="18" s="1" customFormat="1" ht="21.75" customHeight="1" spans="1:3">
      <c r="A18" s="215" t="s">
        <v>282</v>
      </c>
      <c r="B18" s="179">
        <v>0</v>
      </c>
      <c r="C18" s="285"/>
    </row>
    <row r="19" s="3" customFormat="1" ht="21.75" customHeight="1" spans="1:3">
      <c r="A19" s="181" t="s">
        <v>283</v>
      </c>
      <c r="B19" s="179">
        <f>SUM(B20,B21)</f>
        <v>6849</v>
      </c>
      <c r="C19" s="285"/>
    </row>
    <row r="20" s="3" customFormat="1" ht="21.75" customHeight="1" spans="1:3">
      <c r="A20" s="26" t="s">
        <v>284</v>
      </c>
      <c r="B20" s="27">
        <v>4932</v>
      </c>
      <c r="C20" s="284"/>
    </row>
    <row r="21" s="3" customFormat="1" ht="21.75" customHeight="1" spans="1:3">
      <c r="A21" s="26" t="s">
        <v>285</v>
      </c>
      <c r="B21" s="27">
        <v>1917</v>
      </c>
      <c r="C21" s="286"/>
    </row>
    <row r="22" s="3" customFormat="1" ht="26.25" customHeight="1" spans="1:3">
      <c r="A22" s="181" t="s">
        <v>286</v>
      </c>
      <c r="B22" s="28">
        <v>18793</v>
      </c>
      <c r="C22" s="20" t="s">
        <v>287</v>
      </c>
    </row>
    <row r="23" s="1" customFormat="1" ht="21.75" customHeight="1" spans="1:3">
      <c r="A23" s="215" t="s">
        <v>288</v>
      </c>
      <c r="B23" s="179">
        <f>B5-15700</f>
        <v>182088</v>
      </c>
      <c r="C23" s="216" t="s">
        <v>289</v>
      </c>
    </row>
    <row r="24" s="1" customFormat="1" ht="21.75" customHeight="1" spans="1:3">
      <c r="A24" s="215" t="s">
        <v>290</v>
      </c>
      <c r="B24" s="179">
        <f>B5-B17-B18</f>
        <v>117788</v>
      </c>
      <c r="C24" s="287"/>
    </row>
    <row r="25" s="3" customFormat="1" ht="21.75" customHeight="1" spans="1:3">
      <c r="A25" s="215" t="s">
        <v>291</v>
      </c>
      <c r="B25" s="179">
        <f>B24-15700</f>
        <v>102088</v>
      </c>
      <c r="C25" s="287"/>
    </row>
    <row r="26" ht="21.75" customHeight="1"/>
  </sheetData>
  <mergeCells count="2">
    <mergeCell ref="A2:C2"/>
    <mergeCell ref="B3:C3"/>
  </mergeCells>
  <printOptions horizontalCentered="1"/>
  <pageMargins left="0.38" right="0.23" top="0.748031496062992" bottom="0.748031496062992" header="0.31496062992126" footer="0.3149606299212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22</vt:i4>
      </vt:variant>
    </vt:vector>
  </HeadingPairs>
  <TitlesOfParts>
    <vt:vector size="22" baseType="lpstr">
      <vt:lpstr>0000000</vt:lpstr>
      <vt:lpstr>2016年以来</vt:lpstr>
      <vt:lpstr>2021年收入表</vt:lpstr>
      <vt:lpstr>2021年支出表</vt:lpstr>
      <vt:lpstr>2021年平衡表</vt:lpstr>
      <vt:lpstr>2021年基金收支表</vt:lpstr>
      <vt:lpstr>2021年民生办实事项目表</vt:lpstr>
      <vt:lpstr>2021年企业扶持奖励资金表</vt:lpstr>
      <vt:lpstr>2022年一般预算收入财力表</vt:lpstr>
      <vt:lpstr>2022年一般预算收入表</vt:lpstr>
      <vt:lpstr>2022年一般预算支出情况表</vt:lpstr>
      <vt:lpstr>2022年一般预算收支平衡表 </vt:lpstr>
      <vt:lpstr>2022年政府性基金收支情况表</vt:lpstr>
      <vt:lpstr>2022年政府性基金收支平衡表</vt:lpstr>
      <vt:lpstr>2022年国有资本经营预算</vt:lpstr>
      <vt:lpstr>2022年社保基金</vt:lpstr>
      <vt:lpstr>2022年县本级专项支出 </vt:lpstr>
      <vt:lpstr>2022年“三保”支出需求情况表</vt:lpstr>
      <vt:lpstr>2022年“三保”支出预算汇总表</vt:lpstr>
      <vt:lpstr>2022年“三保”支出预算财力安排情况表</vt:lpstr>
      <vt:lpstr>2022年“四本”预算收支一览表 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廖世煊</dc:creator>
  <cp:lastModifiedBy>null</cp:lastModifiedBy>
  <dcterms:created xsi:type="dcterms:W3CDTF">2011-01-18T12:36:00Z</dcterms:created>
  <cp:lastPrinted>2021-12-03T14:19:00Z</cp:lastPrinted>
  <dcterms:modified xsi:type="dcterms:W3CDTF">2021-12-06T07:32:14Z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  <property fmtid="{D5CDD505-2E9C-101B-9397-08002B2CF9AE}" pid="3" name="ICV">
    <vt:lpwstr>8C1DB18E590B4F5F815323BAA2A390B6</vt:lpwstr>
  </property>
</Properties>
</file>