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养殖环节" sheetId="1" r:id="rId1"/>
    <sheet name="屠宰环节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<sst xmlns="http://schemas.openxmlformats.org/spreadsheetml/2006/main" count="79" uniqueCount="70">
  <si>
    <t>附件1：</t>
  </si>
  <si>
    <t xml:space="preserve">  大田县2025年养殖环节病死猪无害化处理财政补助分配表</t>
  </si>
  <si>
    <t>序号</t>
  </si>
  <si>
    <t>养殖场名称（散养户名称）</t>
  </si>
  <si>
    <t>病死猪无害化处理数量（头）</t>
  </si>
  <si>
    <t>中央财政补助经费（元）</t>
  </si>
  <si>
    <t>省级财政补助经费（元）</t>
  </si>
  <si>
    <t>县级财政补助经费（元）</t>
  </si>
  <si>
    <t>补助经费合计（元）</t>
  </si>
  <si>
    <t>1</t>
  </si>
  <si>
    <t>福建省大田县碧旺生态养殖有限公司</t>
  </si>
  <si>
    <t>2</t>
  </si>
  <si>
    <t>大田县三美生态养殖有限公司</t>
  </si>
  <si>
    <t>3</t>
  </si>
  <si>
    <t>大田县锦源畜牧业综合开发有限公司</t>
  </si>
  <si>
    <t>4</t>
  </si>
  <si>
    <t>福建银顶农业科技有限公司</t>
  </si>
  <si>
    <t>5</t>
  </si>
  <si>
    <t>大田县颜桂香农场</t>
  </si>
  <si>
    <t>6</t>
  </si>
  <si>
    <t>大田县太华镇阿泥巴家庭农场</t>
  </si>
  <si>
    <t>7</t>
  </si>
  <si>
    <t>大田县鑫业养殖专业合作社</t>
  </si>
  <si>
    <t>8</t>
  </si>
  <si>
    <t>大田县成顺农业有限公司</t>
  </si>
  <si>
    <t>9</t>
  </si>
  <si>
    <t>大田县全顺农业有限公司</t>
  </si>
  <si>
    <t>10</t>
  </si>
  <si>
    <t>大田鑫锦宏翰福养殖有限公司</t>
  </si>
  <si>
    <t>11</t>
  </si>
  <si>
    <t>大田县太华镇玉山万顺农场</t>
  </si>
  <si>
    <t>12</t>
  </si>
  <si>
    <t>大田县太华镇吧吧福农场</t>
  </si>
  <si>
    <t>13</t>
  </si>
  <si>
    <t>大田县宏牧农场有限公司</t>
  </si>
  <si>
    <t>14</t>
  </si>
  <si>
    <t>大田县上京镇京呈畜牧有限公司</t>
  </si>
  <si>
    <t>15</t>
  </si>
  <si>
    <t>大田县锦晟生态养殖有限公司</t>
  </si>
  <si>
    <t>16</t>
  </si>
  <si>
    <t>福建鑫丰蓬农业有限公司</t>
  </si>
  <si>
    <t>17</t>
  </si>
  <si>
    <t>大田县鸿丰畜牧发展有限公司</t>
  </si>
  <si>
    <t>18</t>
  </si>
  <si>
    <t>大田县昌裕畜牧有限公司</t>
  </si>
  <si>
    <t>19</t>
  </si>
  <si>
    <t>大田县旺宏生态养殖有限公司</t>
  </si>
  <si>
    <t>20</t>
  </si>
  <si>
    <t>大田县佳禾生态养殖有限公司</t>
  </si>
  <si>
    <t>21</t>
  </si>
  <si>
    <t>福建绿田生态农业发展有限公司</t>
  </si>
  <si>
    <t>22</t>
  </si>
  <si>
    <t>福建省云悦源大康养殖有限公司</t>
  </si>
  <si>
    <t>合计</t>
  </si>
  <si>
    <t>附件2：</t>
  </si>
  <si>
    <t>大田县2025年屠宰环节病害猪无害化处理补贴资金申报汇总表</t>
  </si>
  <si>
    <t>2025年</t>
  </si>
  <si>
    <t>病害猪损失补贴金额（元）</t>
  </si>
  <si>
    <t>病害猪处理费用补贴金额（元）</t>
  </si>
  <si>
    <t>病害猪补贴金额（元）</t>
  </si>
  <si>
    <t>其中：省级以上财政补贴资金(70%)（元）</t>
  </si>
  <si>
    <t>设区市、县（市、区）两级财政补贴资金(30%)（元）</t>
  </si>
  <si>
    <t>补贴总额（元）</t>
  </si>
  <si>
    <t>大田县食品公司牲畜定点屠宰场</t>
  </si>
  <si>
    <t>不可食用产品（公斤）</t>
  </si>
  <si>
    <t>折合头数</t>
  </si>
  <si>
    <t>进场前死亡整猪（头）</t>
  </si>
  <si>
    <t>进场后死亡整猪（头）</t>
  </si>
  <si>
    <t>大田县兴森牲畜屠宰有限公司</t>
  </si>
  <si>
    <t>大田县佳吉屠宰有限公司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</si>
</sst>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8"/>
      <name val="宋体"/>
      <charset val="134"/>
    </font>
    <font>
      <sz val="12"/>
      <color indexed="8"/>
      <name val="宋体"/>
      <charset val="134"/>
    </font>
    <font>
      <sz val="12"/>
      <color indexed="8"/>
      <name val="仿宋_GB2312"/>
      <family val="3"/>
      <charset val="134"/>
    </font>
    <font>
      <sz val="12"/>
      <color indexed="8"/>
      <name val="仿宋_GB2312"/>
      <charset val="134"/>
    </font>
    <font>
      <sz val="22"/>
      <name val="宋体"/>
      <charset val="134"/>
    </font>
    <font>
      <sz val="14"/>
      <name val="宋体"/>
      <charset val="134"/>
    </font>
    <font>
      <b/>
      <sz val="20"/>
      <name val="宋体"/>
      <charset val="134"/>
    </font>
    <font>
      <b/>
      <sz val="12"/>
      <name val="仿宋"/>
      <charset val="134"/>
    </font>
    <font>
      <b/>
      <sz val="14"/>
      <name val="仿宋"/>
      <charset val="134"/>
    </font>
    <font>
      <sz val="16"/>
      <color theme="1"/>
      <name val="宋体"/>
      <charset val="134"/>
      <scheme val="minor"/>
    </font>
    <font>
      <sz val="16"/>
      <name val="宋体"/>
      <charset val="134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sz val="20"/>
      <name val="宋体"/>
      <charset val="134"/>
    </font>
    <font>
      <sz val="2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3" applyNumberFormat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9" fillId="5" borderId="15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left" vertical="center" wrapText="1"/>
    </xf>
    <xf numFmtId="176" fontId="9" fillId="0" borderId="0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176" fontId="14" fillId="0" borderId="1" xfId="49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0" xfId="49" applyFont="1" applyFill="1" applyBorder="1" applyAlignment="1">
      <alignment horizontal="center" vertical="center" wrapText="1"/>
    </xf>
    <xf numFmtId="176" fontId="15" fillId="0" borderId="0" xfId="49" applyNumberFormat="1" applyFont="1" applyFill="1" applyBorder="1" applyAlignment="1">
      <alignment horizontal="center" vertical="center" wrapText="1"/>
    </xf>
    <xf numFmtId="176" fontId="15" fillId="0" borderId="0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left" vertical="center" wrapText="1"/>
    </xf>
    <xf numFmtId="49" fontId="17" fillId="0" borderId="0" xfId="0" applyNumberFormat="1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635</xdr:colOff>
      <xdr:row>2</xdr:row>
      <xdr:rowOff>686435</xdr:rowOff>
    </xdr:from>
    <xdr:ext cx="929640" cy="416560"/>
    <xdr:sp>
      <xdr:nvSpPr>
        <xdr:cNvPr id="4" name="文本框 4"/>
        <xdr:cNvSpPr txBox="1"/>
      </xdr:nvSpPr>
      <xdr:spPr>
        <a:xfrm>
          <a:off x="635" y="1210310"/>
          <a:ext cx="929640" cy="41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chemeClr val="bg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400"/>
            <a:t>公司名称</a:t>
          </a:r>
          <a:endParaRPr lang="zh-CN" altLang="en-US" sz="1400"/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1042670" cy="445135"/>
    <xdr:sp>
      <xdr:nvSpPr>
        <xdr:cNvPr id="5" name="文本框 5"/>
        <xdr:cNvSpPr txBox="1"/>
      </xdr:nvSpPr>
      <xdr:spPr>
        <a:xfrm>
          <a:off x="0" y="523875"/>
          <a:ext cx="1042670" cy="4451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184150</xdr:colOff>
      <xdr:row>2</xdr:row>
      <xdr:rowOff>231775</xdr:rowOff>
    </xdr:from>
    <xdr:ext cx="584835" cy="323850"/>
    <xdr:sp>
      <xdr:nvSpPr>
        <xdr:cNvPr id="6" name="文本框 6"/>
        <xdr:cNvSpPr txBox="1"/>
      </xdr:nvSpPr>
      <xdr:spPr>
        <a:xfrm>
          <a:off x="184150" y="755650"/>
          <a:ext cx="584835" cy="32385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400"/>
            <a:t>金额</a:t>
          </a:r>
          <a:endParaRPr lang="zh-CN" altLang="en-US" sz="1400"/>
        </a:p>
      </xdr:txBody>
    </xdr:sp>
    <xdr:clientData/>
  </xdr:oneCellAnchor>
  <xdr:oneCellAnchor>
    <xdr:from>
      <xdr:col>1</xdr:col>
      <xdr:colOff>372110</xdr:colOff>
      <xdr:row>2</xdr:row>
      <xdr:rowOff>85725</xdr:rowOff>
    </xdr:from>
    <xdr:ext cx="584835" cy="323850"/>
    <xdr:sp>
      <xdr:nvSpPr>
        <xdr:cNvPr id="7" name="文本框 7"/>
        <xdr:cNvSpPr txBox="1"/>
      </xdr:nvSpPr>
      <xdr:spPr>
        <a:xfrm>
          <a:off x="1515110" y="609600"/>
          <a:ext cx="584835" cy="32385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400"/>
            <a:t>项目</a:t>
          </a:r>
          <a:endParaRPr lang="zh-CN" altLang="en-US" sz="1400"/>
        </a:p>
      </xdr:txBody>
    </xdr:sp>
    <xdr:clientData/>
  </xdr:oneCellAnchor>
  <xdr:twoCellAnchor>
    <xdr:from>
      <xdr:col>0</xdr:col>
      <xdr:colOff>4445</xdr:colOff>
      <xdr:row>2</xdr:row>
      <xdr:rowOff>485775</xdr:rowOff>
    </xdr:from>
    <xdr:to>
      <xdr:col>1</xdr:col>
      <xdr:colOff>619125</xdr:colOff>
      <xdr:row>3</xdr:row>
      <xdr:rowOff>0</xdr:rowOff>
    </xdr:to>
    <xdr:cxnSp>
      <xdr:nvCxnSpPr>
        <xdr:cNvPr id="8" name="直接连接符 7"/>
        <xdr:cNvCxnSpPr/>
      </xdr:nvCxnSpPr>
      <xdr:spPr>
        <a:xfrm>
          <a:off x="4445" y="1009650"/>
          <a:ext cx="1757680" cy="4794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466725</xdr:colOff>
      <xdr:row>2</xdr:row>
      <xdr:rowOff>9525</xdr:rowOff>
    </xdr:from>
    <xdr:to>
      <xdr:col>2</xdr:col>
      <xdr:colOff>0</xdr:colOff>
      <xdr:row>2</xdr:row>
      <xdr:rowOff>762000</xdr:rowOff>
    </xdr:to>
    <xdr:cxnSp>
      <xdr:nvCxnSpPr>
        <xdr:cNvPr id="9" name="直接连接符 8"/>
        <xdr:cNvCxnSpPr/>
      </xdr:nvCxnSpPr>
      <xdr:spPr>
        <a:xfrm>
          <a:off x="466725" y="533400"/>
          <a:ext cx="1762125" cy="75247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3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30"/>
  <sheetViews>
    <sheetView zoomScale="70" zoomScaleNormal="70" workbookViewId="0">
      <selection activeCell="D6" sqref="D6"/>
    </sheetView>
  </sheetViews>
  <sheetFormatPr defaultColWidth="9" defaultRowHeight="14.25"/>
  <cols>
    <col min="1" max="1" width="5.53333333333333" style="25" customWidth="1"/>
    <col min="2" max="2" width="59.825" style="23" customWidth="1"/>
    <col min="3" max="3" width="22.1416666666667" style="23" customWidth="1"/>
    <col min="4" max="4" width="18.7416666666667" style="23" customWidth="1"/>
    <col min="5" max="5" width="18.925" style="23" customWidth="1"/>
    <col min="6" max="6" width="18.5666666666667" style="23" customWidth="1"/>
    <col min="7" max="7" width="16.375" style="23" customWidth="1"/>
    <col min="8" max="16379" width="9" style="23"/>
    <col min="16380" max="16384" width="9" style="26"/>
  </cols>
  <sheetData>
    <row r="1" s="23" customFormat="1" ht="18.75" spans="1:7">
      <c r="A1" s="27" t="s">
        <v>0</v>
      </c>
      <c r="B1" s="27"/>
      <c r="C1" s="27"/>
      <c r="D1" s="27"/>
      <c r="E1" s="27"/>
      <c r="F1" s="27"/>
      <c r="G1" s="27"/>
    </row>
    <row r="2" s="24" customFormat="1" ht="47" customHeight="1" spans="1:7">
      <c r="A2" s="28" t="s">
        <v>1</v>
      </c>
      <c r="B2" s="28"/>
      <c r="C2" s="28"/>
      <c r="D2" s="28"/>
      <c r="E2" s="28"/>
      <c r="F2" s="28"/>
      <c r="G2" s="28"/>
    </row>
    <row r="3" s="23" customFormat="1" ht="54" customHeight="1" spans="1:7">
      <c r="A3" s="29" t="s">
        <v>2</v>
      </c>
      <c r="B3" s="30" t="s">
        <v>3</v>
      </c>
      <c r="C3" s="30" t="s">
        <v>4</v>
      </c>
      <c r="D3" s="30" t="s">
        <v>5</v>
      </c>
      <c r="E3" s="30" t="s">
        <v>6</v>
      </c>
      <c r="F3" s="30" t="s">
        <v>7</v>
      </c>
      <c r="G3" s="30" t="s">
        <v>8</v>
      </c>
    </row>
    <row r="4" s="23" customFormat="1" ht="30" customHeight="1" spans="1:7">
      <c r="A4" s="31" t="s">
        <v>9</v>
      </c>
      <c r="B4" s="32" t="s">
        <v>10</v>
      </c>
      <c r="C4" s="33">
        <v>2916</v>
      </c>
      <c r="D4" s="34">
        <f t="shared" ref="D4:D13" si="0">40*C4</f>
        <v>116640</v>
      </c>
      <c r="E4" s="34">
        <f t="shared" ref="E4:E13" si="1">30*C4</f>
        <v>87480</v>
      </c>
      <c r="F4" s="34">
        <f t="shared" ref="F4:F13" si="2">10*C4</f>
        <v>29160</v>
      </c>
      <c r="G4" s="34">
        <f t="shared" ref="G4:G13" si="3">SUM(D4:F4)</f>
        <v>233280</v>
      </c>
    </row>
    <row r="5" s="23" customFormat="1" ht="30" customHeight="1" spans="1:7">
      <c r="A5" s="31" t="s">
        <v>11</v>
      </c>
      <c r="B5" s="35" t="s">
        <v>12</v>
      </c>
      <c r="C5" s="33">
        <v>1622</v>
      </c>
      <c r="D5" s="34">
        <f t="shared" si="0"/>
        <v>64880</v>
      </c>
      <c r="E5" s="34">
        <f t="shared" si="1"/>
        <v>48660</v>
      </c>
      <c r="F5" s="34">
        <f t="shared" si="2"/>
        <v>16220</v>
      </c>
      <c r="G5" s="34">
        <f t="shared" si="3"/>
        <v>129760</v>
      </c>
    </row>
    <row r="6" s="23" customFormat="1" ht="30" customHeight="1" spans="1:7">
      <c r="A6" s="31" t="s">
        <v>13</v>
      </c>
      <c r="B6" s="35" t="s">
        <v>14</v>
      </c>
      <c r="C6" s="33">
        <v>334</v>
      </c>
      <c r="D6" s="34">
        <f t="shared" si="0"/>
        <v>13360</v>
      </c>
      <c r="E6" s="34">
        <f t="shared" si="1"/>
        <v>10020</v>
      </c>
      <c r="F6" s="34">
        <f t="shared" si="2"/>
        <v>3340</v>
      </c>
      <c r="G6" s="34">
        <f t="shared" si="3"/>
        <v>26720</v>
      </c>
    </row>
    <row r="7" s="23" customFormat="1" ht="30" customHeight="1" spans="1:7">
      <c r="A7" s="31" t="s">
        <v>15</v>
      </c>
      <c r="B7" s="35" t="s">
        <v>16</v>
      </c>
      <c r="C7" s="33">
        <v>10372</v>
      </c>
      <c r="D7" s="34">
        <f t="shared" si="0"/>
        <v>414880</v>
      </c>
      <c r="E7" s="34">
        <f t="shared" si="1"/>
        <v>311160</v>
      </c>
      <c r="F7" s="34">
        <f t="shared" si="2"/>
        <v>103720</v>
      </c>
      <c r="G7" s="34">
        <f t="shared" si="3"/>
        <v>829760</v>
      </c>
    </row>
    <row r="8" s="23" customFormat="1" ht="30" customHeight="1" spans="1:7">
      <c r="A8" s="31" t="s">
        <v>17</v>
      </c>
      <c r="B8" s="32" t="s">
        <v>18</v>
      </c>
      <c r="C8" s="33">
        <v>44</v>
      </c>
      <c r="D8" s="34">
        <f t="shared" si="0"/>
        <v>1760</v>
      </c>
      <c r="E8" s="34">
        <f t="shared" si="1"/>
        <v>1320</v>
      </c>
      <c r="F8" s="34">
        <f t="shared" si="2"/>
        <v>440</v>
      </c>
      <c r="G8" s="34">
        <f t="shared" si="3"/>
        <v>3520</v>
      </c>
    </row>
    <row r="9" s="23" customFormat="1" ht="30" customHeight="1" spans="1:7">
      <c r="A9" s="31" t="s">
        <v>19</v>
      </c>
      <c r="B9" s="36" t="s">
        <v>20</v>
      </c>
      <c r="C9" s="33">
        <v>64</v>
      </c>
      <c r="D9" s="34">
        <f t="shared" si="0"/>
        <v>2560</v>
      </c>
      <c r="E9" s="34">
        <f t="shared" si="1"/>
        <v>1920</v>
      </c>
      <c r="F9" s="34">
        <f t="shared" si="2"/>
        <v>640</v>
      </c>
      <c r="G9" s="34">
        <f t="shared" si="3"/>
        <v>5120</v>
      </c>
    </row>
    <row r="10" s="23" customFormat="1" ht="30" customHeight="1" spans="1:7">
      <c r="A10" s="31" t="s">
        <v>21</v>
      </c>
      <c r="B10" s="37" t="s">
        <v>22</v>
      </c>
      <c r="C10" s="33">
        <v>49</v>
      </c>
      <c r="D10" s="34">
        <f t="shared" si="0"/>
        <v>1960</v>
      </c>
      <c r="E10" s="34">
        <f t="shared" si="1"/>
        <v>1470</v>
      </c>
      <c r="F10" s="34">
        <f t="shared" si="2"/>
        <v>490</v>
      </c>
      <c r="G10" s="34">
        <f t="shared" si="3"/>
        <v>3920</v>
      </c>
    </row>
    <row r="11" s="23" customFormat="1" ht="30" customHeight="1" spans="1:7">
      <c r="A11" s="31" t="s">
        <v>23</v>
      </c>
      <c r="B11" s="38" t="s">
        <v>24</v>
      </c>
      <c r="C11" s="33">
        <v>7</v>
      </c>
      <c r="D11" s="34">
        <f t="shared" si="0"/>
        <v>280</v>
      </c>
      <c r="E11" s="34">
        <f t="shared" si="1"/>
        <v>210</v>
      </c>
      <c r="F11" s="34">
        <f t="shared" si="2"/>
        <v>70</v>
      </c>
      <c r="G11" s="34">
        <f t="shared" si="3"/>
        <v>560</v>
      </c>
    </row>
    <row r="12" s="23" customFormat="1" ht="30" customHeight="1" spans="1:7">
      <c r="A12" s="31" t="s">
        <v>25</v>
      </c>
      <c r="B12" s="38" t="s">
        <v>26</v>
      </c>
      <c r="C12" s="33">
        <v>3</v>
      </c>
      <c r="D12" s="34">
        <f t="shared" si="0"/>
        <v>120</v>
      </c>
      <c r="E12" s="34">
        <f t="shared" si="1"/>
        <v>90</v>
      </c>
      <c r="F12" s="34">
        <f t="shared" si="2"/>
        <v>30</v>
      </c>
      <c r="G12" s="34">
        <f t="shared" si="3"/>
        <v>240</v>
      </c>
    </row>
    <row r="13" s="23" customFormat="1" ht="30" customHeight="1" spans="1:7">
      <c r="A13" s="31" t="s">
        <v>27</v>
      </c>
      <c r="B13" s="32" t="s">
        <v>28</v>
      </c>
      <c r="C13" s="33">
        <v>363</v>
      </c>
      <c r="D13" s="34">
        <f t="shared" si="0"/>
        <v>14520</v>
      </c>
      <c r="E13" s="34">
        <f t="shared" si="1"/>
        <v>10890</v>
      </c>
      <c r="F13" s="34">
        <f t="shared" si="2"/>
        <v>3630</v>
      </c>
      <c r="G13" s="34">
        <f t="shared" si="3"/>
        <v>29040</v>
      </c>
    </row>
    <row r="14" s="23" customFormat="1" ht="30" customHeight="1" spans="1:7">
      <c r="A14" s="31" t="s">
        <v>29</v>
      </c>
      <c r="B14" s="39" t="s">
        <v>30</v>
      </c>
      <c r="C14" s="33">
        <v>31</v>
      </c>
      <c r="D14" s="34">
        <f t="shared" ref="D14:D26" si="4">C14*40</f>
        <v>1240</v>
      </c>
      <c r="E14" s="34">
        <f t="shared" ref="E14:E26" si="5">C14*30</f>
        <v>930</v>
      </c>
      <c r="F14" s="34">
        <f t="shared" ref="F14:F26" si="6">C14*10</f>
        <v>310</v>
      </c>
      <c r="G14" s="34">
        <f t="shared" ref="G14:G26" si="7">C14*80</f>
        <v>2480</v>
      </c>
    </row>
    <row r="15" s="23" customFormat="1" ht="30" customHeight="1" spans="1:7">
      <c r="A15" s="31" t="s">
        <v>31</v>
      </c>
      <c r="B15" s="40" t="s">
        <v>32</v>
      </c>
      <c r="C15" s="33">
        <v>39</v>
      </c>
      <c r="D15" s="34">
        <v>800</v>
      </c>
      <c r="E15" s="34">
        <v>600</v>
      </c>
      <c r="F15" s="34">
        <v>200</v>
      </c>
      <c r="G15" s="34">
        <v>1600</v>
      </c>
    </row>
    <row r="16" s="23" customFormat="1" ht="30" customHeight="1" spans="1:7">
      <c r="A16" s="31" t="s">
        <v>33</v>
      </c>
      <c r="B16" s="40" t="s">
        <v>34</v>
      </c>
      <c r="C16" s="33">
        <v>275</v>
      </c>
      <c r="D16" s="34">
        <v>360</v>
      </c>
      <c r="E16" s="34">
        <v>270</v>
      </c>
      <c r="F16" s="34">
        <v>90</v>
      </c>
      <c r="G16" s="34">
        <v>720</v>
      </c>
    </row>
    <row r="17" s="23" customFormat="1" ht="30" customHeight="1" spans="1:248">
      <c r="A17" s="31" t="s">
        <v>35</v>
      </c>
      <c r="B17" s="41" t="s">
        <v>36</v>
      </c>
      <c r="C17" s="33">
        <v>388</v>
      </c>
      <c r="D17" s="34">
        <v>2200</v>
      </c>
      <c r="E17" s="34">
        <v>1650</v>
      </c>
      <c r="F17" s="34">
        <v>550</v>
      </c>
      <c r="G17" s="34">
        <v>4400</v>
      </c>
    </row>
    <row r="18" s="23" customFormat="1" ht="30" customHeight="1" spans="1:248">
      <c r="A18" s="31" t="s">
        <v>37</v>
      </c>
      <c r="B18" s="41" t="s">
        <v>38</v>
      </c>
      <c r="C18" s="33">
        <v>1539</v>
      </c>
      <c r="D18" s="34">
        <f t="shared" si="4"/>
        <v>61560</v>
      </c>
      <c r="E18" s="34">
        <f t="shared" si="5"/>
        <v>46170</v>
      </c>
      <c r="F18" s="34">
        <f t="shared" si="6"/>
        <v>15390</v>
      </c>
      <c r="G18" s="34">
        <f t="shared" si="7"/>
        <v>123120</v>
      </c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/>
      <c r="FU18" s="42"/>
      <c r="FV18" s="42"/>
      <c r="FW18" s="42"/>
      <c r="FX18" s="42"/>
      <c r="FY18" s="42"/>
      <c r="FZ18" s="42"/>
      <c r="GA18" s="42"/>
      <c r="GB18" s="42"/>
      <c r="GC18" s="42"/>
      <c r="GD18" s="42"/>
      <c r="GE18" s="42"/>
      <c r="GF18" s="42"/>
      <c r="GG18" s="42"/>
      <c r="GH18" s="42"/>
      <c r="GI18" s="42"/>
      <c r="GJ18" s="42"/>
      <c r="GK18" s="42"/>
      <c r="GL18" s="42"/>
      <c r="GM18" s="42"/>
      <c r="GN18" s="42"/>
      <c r="GO18" s="42"/>
      <c r="GP18" s="42"/>
      <c r="GQ18" s="42"/>
      <c r="GR18" s="42"/>
      <c r="GS18" s="42"/>
      <c r="GT18" s="42"/>
      <c r="GU18" s="42"/>
      <c r="GV18" s="42"/>
      <c r="GW18" s="42"/>
      <c r="GX18" s="42"/>
      <c r="GY18" s="42"/>
      <c r="GZ18" s="42"/>
      <c r="HA18" s="42"/>
      <c r="HB18" s="42"/>
      <c r="HC18" s="42"/>
      <c r="HD18" s="42"/>
      <c r="HE18" s="42"/>
      <c r="HF18" s="42"/>
      <c r="HG18" s="42"/>
      <c r="HH18" s="42"/>
      <c r="HI18" s="42"/>
      <c r="HJ18" s="42"/>
      <c r="HK18" s="42"/>
      <c r="HL18" s="42"/>
      <c r="HM18" s="42"/>
      <c r="HN18" s="42"/>
      <c r="HO18" s="42"/>
      <c r="HP18" s="42"/>
      <c r="HQ18" s="42"/>
      <c r="HR18" s="42"/>
      <c r="HS18" s="42"/>
      <c r="HT18" s="42"/>
      <c r="HU18" s="42"/>
      <c r="HV18" s="42"/>
      <c r="HW18" s="42"/>
      <c r="HX18" s="42"/>
      <c r="HY18" s="42"/>
      <c r="HZ18" s="42"/>
      <c r="IA18" s="42"/>
      <c r="IB18" s="42"/>
      <c r="IC18" s="42"/>
      <c r="ID18" s="42"/>
      <c r="IE18" s="42"/>
      <c r="IF18" s="42"/>
      <c r="IG18" s="42"/>
      <c r="IH18" s="42"/>
      <c r="II18" s="42"/>
      <c r="IJ18" s="42"/>
      <c r="IK18" s="42"/>
      <c r="IL18" s="42"/>
      <c r="IM18" s="42"/>
      <c r="IN18" s="42"/>
    </row>
    <row r="19" s="23" customFormat="1" ht="30" customHeight="1" spans="1:248">
      <c r="A19" s="31" t="s">
        <v>39</v>
      </c>
      <c r="B19" s="41" t="s">
        <v>40</v>
      </c>
      <c r="C19" s="33">
        <v>1917</v>
      </c>
      <c r="D19" s="34">
        <f t="shared" si="4"/>
        <v>76680</v>
      </c>
      <c r="E19" s="34">
        <f t="shared" si="5"/>
        <v>57510</v>
      </c>
      <c r="F19" s="34">
        <f t="shared" si="6"/>
        <v>19170</v>
      </c>
      <c r="G19" s="34">
        <f t="shared" si="7"/>
        <v>153360</v>
      </c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42"/>
      <c r="ET19" s="42"/>
      <c r="EU19" s="42"/>
      <c r="EV19" s="42"/>
      <c r="EW19" s="42"/>
      <c r="EX19" s="42"/>
      <c r="EY19" s="42"/>
      <c r="EZ19" s="42"/>
      <c r="FA19" s="42"/>
      <c r="FB19" s="42"/>
      <c r="FC19" s="42"/>
      <c r="FD19" s="42"/>
      <c r="FE19" s="42"/>
      <c r="FF19" s="42"/>
      <c r="FG19" s="42"/>
      <c r="FH19" s="42"/>
      <c r="FI19" s="42"/>
      <c r="FJ19" s="42"/>
      <c r="FK19" s="42"/>
      <c r="FL19" s="42"/>
      <c r="FM19" s="42"/>
      <c r="FN19" s="42"/>
      <c r="FO19" s="42"/>
      <c r="FP19" s="42"/>
      <c r="FQ19" s="42"/>
      <c r="FR19" s="42"/>
      <c r="FS19" s="42"/>
      <c r="FT19" s="42"/>
      <c r="FU19" s="42"/>
      <c r="FV19" s="42"/>
      <c r="FW19" s="42"/>
      <c r="FX19" s="42"/>
      <c r="FY19" s="42"/>
      <c r="FZ19" s="42"/>
      <c r="GA19" s="42"/>
      <c r="GB19" s="42"/>
      <c r="GC19" s="42"/>
      <c r="GD19" s="42"/>
      <c r="GE19" s="42"/>
      <c r="GF19" s="42"/>
      <c r="GG19" s="42"/>
      <c r="GH19" s="42"/>
      <c r="GI19" s="42"/>
      <c r="GJ19" s="42"/>
      <c r="GK19" s="42"/>
      <c r="GL19" s="42"/>
      <c r="GM19" s="42"/>
      <c r="GN19" s="42"/>
      <c r="GO19" s="42"/>
      <c r="GP19" s="42"/>
      <c r="GQ19" s="42"/>
      <c r="GR19" s="42"/>
      <c r="GS19" s="42"/>
      <c r="GT19" s="42"/>
      <c r="GU19" s="42"/>
      <c r="GV19" s="42"/>
      <c r="GW19" s="42"/>
      <c r="GX19" s="42"/>
      <c r="GY19" s="42"/>
      <c r="GZ19" s="42"/>
      <c r="HA19" s="42"/>
      <c r="HB19" s="42"/>
      <c r="HC19" s="42"/>
      <c r="HD19" s="42"/>
      <c r="HE19" s="42"/>
      <c r="HF19" s="42"/>
      <c r="HG19" s="42"/>
      <c r="HH19" s="42"/>
      <c r="HI19" s="42"/>
      <c r="HJ19" s="42"/>
      <c r="HK19" s="42"/>
      <c r="HL19" s="42"/>
      <c r="HM19" s="42"/>
      <c r="HN19" s="42"/>
      <c r="HO19" s="42"/>
      <c r="HP19" s="42"/>
      <c r="HQ19" s="42"/>
      <c r="HR19" s="42"/>
      <c r="HS19" s="42"/>
      <c r="HT19" s="42"/>
      <c r="HU19" s="42"/>
      <c r="HV19" s="42"/>
      <c r="HW19" s="42"/>
      <c r="HX19" s="42"/>
      <c r="HY19" s="42"/>
      <c r="HZ19" s="42"/>
      <c r="IA19" s="42"/>
      <c r="IB19" s="42"/>
      <c r="IC19" s="42"/>
      <c r="ID19" s="42"/>
      <c r="IE19" s="42"/>
      <c r="IF19" s="42"/>
      <c r="IG19" s="42"/>
      <c r="IH19" s="42"/>
      <c r="II19" s="42"/>
      <c r="IJ19" s="42"/>
      <c r="IK19" s="42"/>
      <c r="IL19" s="42"/>
      <c r="IM19" s="42"/>
      <c r="IN19" s="42"/>
    </row>
    <row r="20" s="23" customFormat="1" ht="30" customHeight="1" spans="1:248">
      <c r="A20" s="31" t="s">
        <v>41</v>
      </c>
      <c r="B20" s="41" t="s">
        <v>42</v>
      </c>
      <c r="C20" s="33">
        <v>508</v>
      </c>
      <c r="D20" s="34">
        <f t="shared" si="4"/>
        <v>20320</v>
      </c>
      <c r="E20" s="34">
        <f t="shared" si="5"/>
        <v>15240</v>
      </c>
      <c r="F20" s="34">
        <f t="shared" si="6"/>
        <v>5080</v>
      </c>
      <c r="G20" s="34">
        <f t="shared" si="7"/>
        <v>40640</v>
      </c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  <c r="HU20" s="42"/>
      <c r="HV20" s="42"/>
      <c r="HW20" s="42"/>
      <c r="HX20" s="42"/>
      <c r="HY20" s="42"/>
      <c r="HZ20" s="42"/>
      <c r="IA20" s="42"/>
      <c r="IB20" s="42"/>
      <c r="IC20" s="42"/>
      <c r="ID20" s="42"/>
      <c r="IE20" s="42"/>
      <c r="IF20" s="42"/>
      <c r="IG20" s="42"/>
      <c r="IH20" s="42"/>
      <c r="II20" s="42"/>
      <c r="IJ20" s="42"/>
      <c r="IK20" s="42"/>
      <c r="IL20" s="42"/>
      <c r="IM20" s="42"/>
      <c r="IN20" s="42"/>
    </row>
    <row r="21" s="23" customFormat="1" ht="30" customHeight="1" spans="1:248">
      <c r="A21" s="31" t="s">
        <v>43</v>
      </c>
      <c r="B21" s="41" t="s">
        <v>44</v>
      </c>
      <c r="C21" s="33">
        <v>190</v>
      </c>
      <c r="D21" s="34">
        <f t="shared" si="4"/>
        <v>7600</v>
      </c>
      <c r="E21" s="34">
        <f t="shared" si="5"/>
        <v>5700</v>
      </c>
      <c r="F21" s="34">
        <f t="shared" si="6"/>
        <v>1900</v>
      </c>
      <c r="G21" s="34">
        <f t="shared" si="7"/>
        <v>15200</v>
      </c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  <c r="FH21" s="42"/>
      <c r="FI21" s="42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  <c r="GJ21" s="42"/>
      <c r="GK21" s="42"/>
      <c r="GL21" s="42"/>
      <c r="GM21" s="42"/>
      <c r="GN21" s="42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  <c r="HG21" s="42"/>
      <c r="HH21" s="42"/>
      <c r="HI21" s="42"/>
      <c r="HJ21" s="42"/>
      <c r="HK21" s="42"/>
      <c r="HL21" s="42"/>
      <c r="HM21" s="42"/>
      <c r="HN21" s="42"/>
      <c r="HO21" s="42"/>
      <c r="HP21" s="42"/>
      <c r="HQ21" s="42"/>
      <c r="HR21" s="42"/>
      <c r="HS21" s="42"/>
      <c r="HT21" s="42"/>
      <c r="HU21" s="42"/>
      <c r="HV21" s="42"/>
      <c r="HW21" s="42"/>
      <c r="HX21" s="42"/>
      <c r="HY21" s="42"/>
      <c r="HZ21" s="42"/>
      <c r="IA21" s="42"/>
      <c r="IB21" s="42"/>
      <c r="IC21" s="42"/>
      <c r="ID21" s="42"/>
      <c r="IE21" s="42"/>
      <c r="IF21" s="42"/>
      <c r="IG21" s="42"/>
      <c r="IH21" s="42"/>
      <c r="II21" s="42"/>
      <c r="IJ21" s="42"/>
      <c r="IK21" s="42"/>
      <c r="IL21" s="42"/>
      <c r="IM21" s="42"/>
      <c r="IN21" s="42"/>
    </row>
    <row r="22" s="23" customFormat="1" ht="30" customHeight="1" spans="1:248">
      <c r="A22" s="31" t="s">
        <v>45</v>
      </c>
      <c r="B22" s="41" t="s">
        <v>46</v>
      </c>
      <c r="C22" s="33">
        <v>200</v>
      </c>
      <c r="D22" s="34">
        <f t="shared" si="4"/>
        <v>8000</v>
      </c>
      <c r="E22" s="34">
        <f t="shared" si="5"/>
        <v>6000</v>
      </c>
      <c r="F22" s="34">
        <f t="shared" si="6"/>
        <v>2000</v>
      </c>
      <c r="G22" s="34">
        <f t="shared" si="7"/>
        <v>16000</v>
      </c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  <c r="HI22" s="42"/>
      <c r="HJ22" s="42"/>
      <c r="HK22" s="42"/>
      <c r="HL22" s="42"/>
      <c r="HM22" s="42"/>
      <c r="HN22" s="42"/>
      <c r="HO22" s="42"/>
      <c r="HP22" s="42"/>
      <c r="HQ22" s="42"/>
      <c r="HR22" s="42"/>
      <c r="HS22" s="42"/>
      <c r="HT22" s="42"/>
      <c r="HU22" s="42"/>
      <c r="HV22" s="42"/>
      <c r="HW22" s="42"/>
      <c r="HX22" s="42"/>
      <c r="HY22" s="42"/>
      <c r="HZ22" s="42"/>
      <c r="IA22" s="42"/>
      <c r="IB22" s="42"/>
      <c r="IC22" s="42"/>
      <c r="ID22" s="42"/>
      <c r="IE22" s="42"/>
      <c r="IF22" s="42"/>
      <c r="IG22" s="42"/>
      <c r="IH22" s="42"/>
      <c r="II22" s="42"/>
      <c r="IJ22" s="42"/>
      <c r="IK22" s="42"/>
      <c r="IL22" s="42"/>
      <c r="IM22" s="42"/>
      <c r="IN22" s="42"/>
    </row>
    <row r="23" s="23" customFormat="1" ht="30" customHeight="1" spans="1:248">
      <c r="A23" s="31" t="s">
        <v>47</v>
      </c>
      <c r="B23" s="43" t="s">
        <v>48</v>
      </c>
      <c r="C23" s="33">
        <v>519</v>
      </c>
      <c r="D23" s="34">
        <f t="shared" si="4"/>
        <v>20760</v>
      </c>
      <c r="E23" s="34">
        <f t="shared" si="5"/>
        <v>15570</v>
      </c>
      <c r="F23" s="34">
        <f t="shared" si="6"/>
        <v>5190</v>
      </c>
      <c r="G23" s="34">
        <f t="shared" si="7"/>
        <v>41520</v>
      </c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X23" s="42"/>
      <c r="EY23" s="42"/>
      <c r="EZ23" s="42"/>
      <c r="FA23" s="42"/>
      <c r="FB23" s="42"/>
      <c r="FC23" s="42"/>
      <c r="FD23" s="42"/>
      <c r="FE23" s="42"/>
      <c r="FF23" s="42"/>
      <c r="FG23" s="42"/>
      <c r="FH23" s="42"/>
      <c r="FI23" s="42"/>
      <c r="FJ23" s="42"/>
      <c r="FK23" s="42"/>
      <c r="FL23" s="42"/>
      <c r="FM23" s="42"/>
      <c r="FN23" s="42"/>
      <c r="FO23" s="42"/>
      <c r="FP23" s="42"/>
      <c r="FQ23" s="42"/>
      <c r="FR23" s="42"/>
      <c r="FS23" s="42"/>
      <c r="FT23" s="42"/>
      <c r="FU23" s="42"/>
      <c r="FV23" s="42"/>
      <c r="FW23" s="42"/>
      <c r="FX23" s="42"/>
      <c r="FY23" s="42"/>
      <c r="FZ23" s="42"/>
      <c r="GA23" s="42"/>
      <c r="GB23" s="42"/>
      <c r="GC23" s="42"/>
      <c r="GD23" s="42"/>
      <c r="GE23" s="42"/>
      <c r="GF23" s="42"/>
      <c r="GG23" s="42"/>
      <c r="GH23" s="42"/>
      <c r="GI23" s="42"/>
      <c r="GJ23" s="42"/>
      <c r="GK23" s="42"/>
      <c r="GL23" s="42"/>
      <c r="GM23" s="42"/>
      <c r="GN23" s="42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  <c r="HG23" s="42"/>
      <c r="HH23" s="42"/>
      <c r="HI23" s="42"/>
      <c r="HJ23" s="42"/>
      <c r="HK23" s="42"/>
      <c r="HL23" s="42"/>
      <c r="HM23" s="42"/>
      <c r="HN23" s="42"/>
      <c r="HO23" s="42"/>
      <c r="HP23" s="42"/>
      <c r="HQ23" s="42"/>
      <c r="HR23" s="42"/>
      <c r="HS23" s="42"/>
      <c r="HT23" s="42"/>
      <c r="HU23" s="42"/>
      <c r="HV23" s="42"/>
      <c r="HW23" s="42"/>
      <c r="HX23" s="42"/>
      <c r="HY23" s="42"/>
      <c r="HZ23" s="42"/>
      <c r="IA23" s="42"/>
      <c r="IB23" s="42"/>
      <c r="IC23" s="42"/>
      <c r="ID23" s="42"/>
      <c r="IE23" s="42"/>
      <c r="IF23" s="42"/>
      <c r="IG23" s="42"/>
      <c r="IH23" s="42"/>
      <c r="II23" s="42"/>
      <c r="IJ23" s="42"/>
      <c r="IK23" s="42"/>
      <c r="IL23" s="42"/>
      <c r="IM23" s="42"/>
      <c r="IN23" s="42"/>
    </row>
    <row r="24" s="23" customFormat="1" ht="30" customHeight="1" spans="1:248">
      <c r="A24" s="31" t="s">
        <v>49</v>
      </c>
      <c r="B24" s="43" t="s">
        <v>50</v>
      </c>
      <c r="C24" s="33">
        <v>33</v>
      </c>
      <c r="D24" s="34">
        <f t="shared" si="4"/>
        <v>1320</v>
      </c>
      <c r="E24" s="34">
        <f t="shared" si="5"/>
        <v>990</v>
      </c>
      <c r="F24" s="34">
        <f t="shared" si="6"/>
        <v>330</v>
      </c>
      <c r="G24" s="34">
        <f t="shared" si="7"/>
        <v>2640</v>
      </c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X24" s="42"/>
      <c r="EY24" s="42"/>
      <c r="EZ24" s="42"/>
      <c r="FA24" s="42"/>
      <c r="FB24" s="42"/>
      <c r="FC24" s="42"/>
      <c r="FD24" s="42"/>
      <c r="FE24" s="42"/>
      <c r="FF24" s="42"/>
      <c r="FG24" s="42"/>
      <c r="FH24" s="42"/>
      <c r="FI24" s="42"/>
      <c r="FJ24" s="42"/>
      <c r="FK24" s="42"/>
      <c r="FL24" s="42"/>
      <c r="FM24" s="42"/>
      <c r="FN24" s="42"/>
      <c r="FO24" s="42"/>
      <c r="FP24" s="42"/>
      <c r="FQ24" s="42"/>
      <c r="FR24" s="42"/>
      <c r="FS24" s="42"/>
      <c r="FT24" s="42"/>
      <c r="FU24" s="42"/>
      <c r="FV24" s="42"/>
      <c r="FW24" s="42"/>
      <c r="FX24" s="42"/>
      <c r="FY24" s="42"/>
      <c r="FZ24" s="42"/>
      <c r="GA24" s="42"/>
      <c r="GB24" s="42"/>
      <c r="GC24" s="42"/>
      <c r="GD24" s="42"/>
      <c r="GE24" s="42"/>
      <c r="GF24" s="42"/>
      <c r="GG24" s="42"/>
      <c r="GH24" s="42"/>
      <c r="GI24" s="42"/>
      <c r="GJ24" s="42"/>
      <c r="GK24" s="42"/>
      <c r="GL24" s="42"/>
      <c r="GM24" s="42"/>
      <c r="GN24" s="42"/>
      <c r="GO24" s="42"/>
      <c r="GP24" s="42"/>
      <c r="GQ24" s="42"/>
      <c r="GR24" s="42"/>
      <c r="GS24" s="42"/>
      <c r="GT24" s="42"/>
      <c r="GU24" s="42"/>
      <c r="GV24" s="42"/>
      <c r="GW24" s="42"/>
      <c r="GX24" s="42"/>
      <c r="GY24" s="42"/>
      <c r="GZ24" s="42"/>
      <c r="HA24" s="42"/>
      <c r="HB24" s="42"/>
      <c r="HC24" s="42"/>
      <c r="HD24" s="42"/>
      <c r="HE24" s="42"/>
      <c r="HF24" s="42"/>
      <c r="HG24" s="42"/>
      <c r="HH24" s="42"/>
      <c r="HI24" s="42"/>
      <c r="HJ24" s="42"/>
      <c r="HK24" s="42"/>
      <c r="HL24" s="42"/>
      <c r="HM24" s="42"/>
      <c r="HN24" s="42"/>
      <c r="HO24" s="42"/>
      <c r="HP24" s="42"/>
      <c r="HQ24" s="42"/>
      <c r="HR24" s="42"/>
      <c r="HS24" s="42"/>
      <c r="HT24" s="42"/>
      <c r="HU24" s="42"/>
      <c r="HV24" s="42"/>
      <c r="HW24" s="42"/>
      <c r="HX24" s="42"/>
      <c r="HY24" s="42"/>
      <c r="HZ24" s="42"/>
      <c r="IA24" s="42"/>
      <c r="IB24" s="42"/>
      <c r="IC24" s="42"/>
      <c r="ID24" s="42"/>
      <c r="IE24" s="42"/>
      <c r="IF24" s="42"/>
      <c r="IG24" s="42"/>
      <c r="IH24" s="42"/>
      <c r="II24" s="42"/>
      <c r="IJ24" s="42"/>
      <c r="IK24" s="42"/>
      <c r="IL24" s="42"/>
      <c r="IM24" s="42"/>
      <c r="IN24" s="42"/>
    </row>
    <row r="25" s="23" customFormat="1" ht="30" customHeight="1" spans="1:248">
      <c r="A25" s="31" t="s">
        <v>51</v>
      </c>
      <c r="B25" s="43" t="s">
        <v>52</v>
      </c>
      <c r="C25" s="33">
        <v>1026</v>
      </c>
      <c r="D25" s="34">
        <f t="shared" si="4"/>
        <v>41040</v>
      </c>
      <c r="E25" s="34">
        <f t="shared" si="5"/>
        <v>30780</v>
      </c>
      <c r="F25" s="34">
        <f t="shared" si="6"/>
        <v>10260</v>
      </c>
      <c r="G25" s="34">
        <f t="shared" si="7"/>
        <v>82080</v>
      </c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  <c r="FA25" s="42"/>
      <c r="FB25" s="42"/>
      <c r="FC25" s="42"/>
      <c r="FD25" s="42"/>
      <c r="FE25" s="42"/>
      <c r="FF25" s="42"/>
      <c r="FG25" s="42"/>
      <c r="FH25" s="42"/>
      <c r="FI25" s="42"/>
      <c r="FJ25" s="42"/>
      <c r="FK25" s="42"/>
      <c r="FL25" s="42"/>
      <c r="FM25" s="42"/>
      <c r="FN25" s="42"/>
      <c r="FO25" s="42"/>
      <c r="FP25" s="42"/>
      <c r="FQ25" s="42"/>
      <c r="FR25" s="42"/>
      <c r="FS25" s="42"/>
      <c r="FT25" s="42"/>
      <c r="FU25" s="42"/>
      <c r="FV25" s="42"/>
      <c r="FW25" s="42"/>
      <c r="FX25" s="42"/>
      <c r="FY25" s="42"/>
      <c r="FZ25" s="42"/>
      <c r="GA25" s="42"/>
      <c r="GB25" s="42"/>
      <c r="GC25" s="42"/>
      <c r="GD25" s="42"/>
      <c r="GE25" s="42"/>
      <c r="GF25" s="42"/>
      <c r="GG25" s="42"/>
      <c r="GH25" s="42"/>
      <c r="GI25" s="42"/>
      <c r="GJ25" s="42"/>
      <c r="GK25" s="42"/>
      <c r="GL25" s="42"/>
      <c r="GM25" s="42"/>
      <c r="GN25" s="42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  <c r="HG25" s="42"/>
      <c r="HH25" s="42"/>
      <c r="HI25" s="42"/>
      <c r="HJ25" s="42"/>
      <c r="HK25" s="42"/>
      <c r="HL25" s="42"/>
      <c r="HM25" s="42"/>
      <c r="HN25" s="42"/>
      <c r="HO25" s="42"/>
      <c r="HP25" s="42"/>
      <c r="HQ25" s="42"/>
      <c r="HR25" s="42"/>
      <c r="HS25" s="42"/>
      <c r="HT25" s="42"/>
      <c r="HU25" s="42"/>
      <c r="HV25" s="42"/>
      <c r="HW25" s="42"/>
      <c r="HX25" s="42"/>
      <c r="HY25" s="42"/>
      <c r="HZ25" s="42"/>
      <c r="IA25" s="42"/>
      <c r="IB25" s="42"/>
      <c r="IC25" s="42"/>
      <c r="ID25" s="42"/>
      <c r="IE25" s="42"/>
      <c r="IF25" s="42"/>
      <c r="IG25" s="42"/>
      <c r="IH25" s="42"/>
      <c r="II25" s="42"/>
      <c r="IJ25" s="42"/>
      <c r="IK25" s="42"/>
      <c r="IL25" s="42"/>
      <c r="IM25" s="42"/>
      <c r="IN25" s="42"/>
    </row>
    <row r="26" s="23" customFormat="1" ht="30" customHeight="1" spans="1:248">
      <c r="A26" s="44"/>
      <c r="B26" s="45" t="s">
        <v>53</v>
      </c>
      <c r="C26" s="46">
        <f>SUM(C4:C25)</f>
        <v>22439</v>
      </c>
      <c r="D26" s="47">
        <f>C26*40</f>
        <v>897560</v>
      </c>
      <c r="E26" s="34">
        <f>30*C26</f>
        <v>673170</v>
      </c>
      <c r="F26" s="34">
        <f>10*C26</f>
        <v>224390</v>
      </c>
      <c r="G26" s="34">
        <f>C26*80</f>
        <v>1795120</v>
      </c>
    </row>
    <row r="27" s="23" customFormat="1" ht="21" customHeight="1" spans="1:248">
      <c r="A27" s="25"/>
      <c r="B27" s="48"/>
      <c r="C27" s="49"/>
      <c r="D27" s="50"/>
      <c r="E27" s="50"/>
      <c r="F27" s="50"/>
      <c r="G27" s="50"/>
    </row>
    <row r="28" s="23" customFormat="1" spans="1:248">
      <c r="A28" s="51"/>
      <c r="B28" s="52"/>
      <c r="C28" s="52"/>
      <c r="D28" s="52"/>
      <c r="E28" s="52"/>
      <c r="F28" s="52"/>
      <c r="G28" s="52"/>
    </row>
    <row r="29" s="23" customFormat="1" ht="55" customHeight="1" spans="1:248">
      <c r="A29" s="52"/>
      <c r="B29" s="52"/>
      <c r="C29" s="52"/>
      <c r="D29" s="52"/>
      <c r="E29" s="52"/>
      <c r="F29" s="52"/>
      <c r="G29" s="52"/>
    </row>
    <row r="30" s="23" customFormat="1" ht="45" customHeight="1" spans="1:248">
      <c r="A30" s="53"/>
      <c r="B30" s="53"/>
      <c r="C30" s="53"/>
      <c r="D30" s="53"/>
      <c r="E30" s="53"/>
      <c r="F30" s="53"/>
      <c r="G30" s="53"/>
    </row>
  </sheetData>
  <mergeCells count="4">
    <mergeCell ref="A1:G1"/>
    <mergeCell ref="A2:G2"/>
    <mergeCell ref="A30:G30"/>
    <mergeCell ref="A28:G29"/>
  </mergeCells>
  <pageMargins left="0.590277777777778" right="0.590277777777778" top="0.66875" bottom="0.550694444444444" header="0.5" footer="0.5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workbookViewId="0">
      <selection activeCell="I4" sqref="I4:I7"/>
    </sheetView>
  </sheetViews>
  <sheetFormatPr defaultColWidth="9" defaultRowHeight="18.75"/>
  <cols>
    <col min="1" max="1" width="15" customWidth="1"/>
    <col min="2" max="2" width="14.25" customWidth="1"/>
    <col min="3" max="3" width="10.375" customWidth="1"/>
    <col min="4" max="4" width="13.625" customWidth="1"/>
    <col min="5" max="5" width="13.5" customWidth="1"/>
    <col min="6" max="6" width="12.25" customWidth="1"/>
    <col min="7" max="7" width="14.875" customWidth="1"/>
    <col min="8" max="8" width="16.875" customWidth="1"/>
    <col min="9" max="9" width="13.75" customWidth="1"/>
    <col min="16382" max="16384" width="9" style="1"/>
  </cols>
  <sheetData>
    <row r="1" customFormat="1" ht="14.25" spans="1:9">
      <c r="A1" s="2" t="s">
        <v>54</v>
      </c>
      <c r="B1" s="2"/>
      <c r="C1" s="2"/>
      <c r="D1" s="2"/>
      <c r="E1" s="2"/>
      <c r="F1" s="2"/>
      <c r="G1" s="2"/>
      <c r="H1" s="2"/>
      <c r="I1" s="2"/>
    </row>
    <row r="2" customFormat="1" ht="27" customHeight="1" spans="1:9">
      <c r="A2" s="3" t="s">
        <v>55</v>
      </c>
      <c r="B2" s="3"/>
      <c r="C2" s="3"/>
      <c r="D2" s="3"/>
      <c r="E2" s="3"/>
      <c r="F2" s="3"/>
      <c r="G2" s="3"/>
      <c r="H2" s="3"/>
      <c r="I2" s="3"/>
    </row>
    <row r="3" customFormat="1" ht="76" customHeight="1" spans="1:9">
      <c r="A3" s="4"/>
      <c r="B3" s="4"/>
      <c r="C3" s="4" t="s">
        <v>56</v>
      </c>
      <c r="D3" s="5" t="s">
        <v>57</v>
      </c>
      <c r="E3" s="5" t="s">
        <v>58</v>
      </c>
      <c r="F3" s="5" t="s">
        <v>59</v>
      </c>
      <c r="G3" s="5" t="s">
        <v>60</v>
      </c>
      <c r="H3" s="5" t="s">
        <v>61</v>
      </c>
      <c r="I3" s="6" t="s">
        <v>62</v>
      </c>
    </row>
    <row r="4" customFormat="1" ht="30" customHeight="1" spans="1:9">
      <c r="A4" s="7" t="s">
        <v>63</v>
      </c>
      <c r="B4" s="8" t="s">
        <v>64</v>
      </c>
      <c r="C4" s="9">
        <v>1343.4</v>
      </c>
      <c r="D4" s="10">
        <f>C5*800</f>
        <v>8000</v>
      </c>
      <c r="E4" s="10">
        <f>C5*80</f>
        <v>800</v>
      </c>
      <c r="F4" s="10">
        <f t="shared" ref="F4:F8" si="0">SUM(D4+E4)</f>
        <v>8800</v>
      </c>
      <c r="G4" s="10">
        <f t="shared" ref="G4:G8" si="1">F4*0.7</f>
        <v>6160</v>
      </c>
      <c r="H4" s="10">
        <f t="shared" ref="H4:H8" si="2">F4*0.3</f>
        <v>2640</v>
      </c>
      <c r="I4" s="10">
        <f>SUM(F4+F6+F7)</f>
        <v>13120</v>
      </c>
    </row>
    <row r="5" customFormat="1" ht="30" customHeight="1" spans="1:9">
      <c r="A5" s="11"/>
      <c r="B5" s="12" t="s">
        <v>65</v>
      </c>
      <c r="C5" s="12">
        <v>10</v>
      </c>
      <c r="D5" s="13"/>
      <c r="E5" s="13"/>
      <c r="F5" s="13"/>
      <c r="G5" s="13"/>
      <c r="H5" s="13"/>
      <c r="I5" s="14"/>
    </row>
    <row r="6" customFormat="1" ht="30" customHeight="1" spans="1:9">
      <c r="A6" s="11"/>
      <c r="B6" s="8" t="s">
        <v>66</v>
      </c>
      <c r="C6" s="12">
        <v>10</v>
      </c>
      <c r="D6" s="13">
        <f>C6*0</f>
        <v>0</v>
      </c>
      <c r="E6" s="13">
        <f t="shared" ref="E6:E11" si="3">C6*80</f>
        <v>800</v>
      </c>
      <c r="F6" s="13">
        <f t="shared" si="0"/>
        <v>800</v>
      </c>
      <c r="G6" s="13">
        <f t="shared" si="1"/>
        <v>560</v>
      </c>
      <c r="H6" s="13">
        <f t="shared" si="2"/>
        <v>240</v>
      </c>
      <c r="I6" s="14"/>
    </row>
    <row r="7" customFormat="1" ht="30" customHeight="1" spans="1:9">
      <c r="A7" s="15"/>
      <c r="B7" s="8" t="s">
        <v>67</v>
      </c>
      <c r="C7" s="12">
        <v>4</v>
      </c>
      <c r="D7" s="12">
        <f>C7*800</f>
        <v>3200</v>
      </c>
      <c r="E7" s="12">
        <f t="shared" si="3"/>
        <v>320</v>
      </c>
      <c r="F7" s="13">
        <f t="shared" si="0"/>
        <v>3520</v>
      </c>
      <c r="G7" s="13">
        <f t="shared" si="1"/>
        <v>2464</v>
      </c>
      <c r="H7" s="12">
        <f t="shared" si="2"/>
        <v>1056</v>
      </c>
      <c r="I7" s="13"/>
    </row>
    <row r="8" customFormat="1" ht="30" customHeight="1" spans="1:9">
      <c r="A8" s="7" t="s">
        <v>68</v>
      </c>
      <c r="B8" s="8" t="s">
        <v>64</v>
      </c>
      <c r="C8" s="12">
        <v>828.35</v>
      </c>
      <c r="D8" s="10">
        <f>C9*800</f>
        <v>1600</v>
      </c>
      <c r="E8" s="10">
        <f>C9*80</f>
        <v>160</v>
      </c>
      <c r="F8" s="10">
        <f t="shared" si="0"/>
        <v>1760</v>
      </c>
      <c r="G8" s="10">
        <f t="shared" si="1"/>
        <v>1232</v>
      </c>
      <c r="H8" s="10">
        <f t="shared" si="2"/>
        <v>528</v>
      </c>
      <c r="I8" s="10">
        <f>SUM(F8+F10+F11)</f>
        <v>1760</v>
      </c>
    </row>
    <row r="9" customFormat="1" ht="30" customHeight="1" spans="1:9">
      <c r="A9" s="11"/>
      <c r="B9" s="12" t="s">
        <v>65</v>
      </c>
      <c r="C9" s="12">
        <v>2</v>
      </c>
      <c r="D9" s="13"/>
      <c r="E9" s="13"/>
      <c r="F9" s="13"/>
      <c r="G9" s="13"/>
      <c r="H9" s="13"/>
      <c r="I9" s="14"/>
    </row>
    <row r="10" customFormat="1" ht="30" customHeight="1" spans="1:9">
      <c r="A10" s="16"/>
      <c r="B10" s="8" t="s">
        <v>66</v>
      </c>
      <c r="C10" s="12">
        <v>0</v>
      </c>
      <c r="D10" s="13">
        <f>C10*0</f>
        <v>0</v>
      </c>
      <c r="E10" s="13">
        <f t="shared" si="3"/>
        <v>0</v>
      </c>
      <c r="F10" s="13">
        <f t="shared" ref="F10:F12" si="4">SUM(D10+E10)</f>
        <v>0</v>
      </c>
      <c r="G10" s="13">
        <f t="shared" ref="G10:G12" si="5">F10*0.7</f>
        <v>0</v>
      </c>
      <c r="H10" s="13">
        <f t="shared" ref="H10:H12" si="6">F10*0.3</f>
        <v>0</v>
      </c>
      <c r="I10" s="14"/>
    </row>
    <row r="11" customFormat="1" ht="30" customHeight="1" spans="1:9">
      <c r="A11" s="15"/>
      <c r="B11" s="8" t="s">
        <v>67</v>
      </c>
      <c r="C11" s="12">
        <v>0</v>
      </c>
      <c r="D11" s="12">
        <f>C11*800</f>
        <v>0</v>
      </c>
      <c r="E11" s="12">
        <f t="shared" si="3"/>
        <v>0</v>
      </c>
      <c r="F11" s="13">
        <f t="shared" si="4"/>
        <v>0</v>
      </c>
      <c r="G11" s="13">
        <f t="shared" si="5"/>
        <v>0</v>
      </c>
      <c r="H11" s="12">
        <f t="shared" si="6"/>
        <v>0</v>
      </c>
      <c r="I11" s="13"/>
    </row>
    <row r="12" customFormat="1" ht="30" customHeight="1" spans="1:9">
      <c r="A12" s="6" t="s">
        <v>69</v>
      </c>
      <c r="B12" s="8" t="s">
        <v>64</v>
      </c>
      <c r="C12" s="9">
        <v>608.18</v>
      </c>
      <c r="D12" s="10">
        <f>C13*800</f>
        <v>0</v>
      </c>
      <c r="E12" s="10">
        <f>C13*80</f>
        <v>0</v>
      </c>
      <c r="F12" s="10">
        <f t="shared" si="4"/>
        <v>0</v>
      </c>
      <c r="G12" s="10">
        <f t="shared" si="5"/>
        <v>0</v>
      </c>
      <c r="H12" s="10">
        <f t="shared" si="6"/>
        <v>0</v>
      </c>
      <c r="I12" s="10">
        <f>SUM(F12+F14+F15)</f>
        <v>0</v>
      </c>
    </row>
    <row r="13" customFormat="1" ht="30" customHeight="1" spans="1:9">
      <c r="A13" s="6"/>
      <c r="B13" s="12" t="s">
        <v>65</v>
      </c>
      <c r="C13" s="12">
        <v>0</v>
      </c>
      <c r="D13" s="13"/>
      <c r="E13" s="13"/>
      <c r="F13" s="13"/>
      <c r="G13" s="13"/>
      <c r="H13" s="13"/>
      <c r="I13" s="14"/>
    </row>
    <row r="14" customFormat="1" ht="30" customHeight="1" spans="1:9">
      <c r="A14" s="6"/>
      <c r="B14" s="8" t="s">
        <v>66</v>
      </c>
      <c r="C14" s="12">
        <v>0</v>
      </c>
      <c r="D14" s="13">
        <f>C14*0</f>
        <v>0</v>
      </c>
      <c r="E14" s="13">
        <f>C14*80</f>
        <v>0</v>
      </c>
      <c r="F14" s="13">
        <f>SUM(D14+E14)</f>
        <v>0</v>
      </c>
      <c r="G14" s="13">
        <f>F14*0.7</f>
        <v>0</v>
      </c>
      <c r="H14" s="13">
        <f>F14*0.3</f>
        <v>0</v>
      </c>
      <c r="I14" s="14"/>
    </row>
    <row r="15" customFormat="1" ht="30" customHeight="1" spans="1:9">
      <c r="A15" s="6"/>
      <c r="B15" s="8" t="s">
        <v>67</v>
      </c>
      <c r="C15" s="12">
        <v>0</v>
      </c>
      <c r="D15" s="12">
        <f>C15*800</f>
        <v>0</v>
      </c>
      <c r="E15" s="12">
        <f>C15*80</f>
        <v>0</v>
      </c>
      <c r="F15" s="13">
        <f>SUM(D15+E15)</f>
        <v>0</v>
      </c>
      <c r="G15" s="13">
        <f>F15*0.7</f>
        <v>0</v>
      </c>
      <c r="H15" s="12">
        <f>F15*0.3</f>
        <v>0</v>
      </c>
      <c r="I15" s="13"/>
    </row>
    <row r="16" customFormat="1" ht="30" customHeight="1" spans="1:9">
      <c r="A16" s="17" t="s">
        <v>53</v>
      </c>
      <c r="B16" s="18"/>
      <c r="C16" s="19"/>
      <c r="D16" s="20">
        <f t="shared" ref="D16:I16" si="7">SUM(D1:D15)</f>
        <v>12800</v>
      </c>
      <c r="E16" s="20">
        <f t="shared" si="7"/>
        <v>2080</v>
      </c>
      <c r="F16" s="20">
        <f t="shared" si="7"/>
        <v>14880</v>
      </c>
      <c r="G16" s="20">
        <f t="shared" si="7"/>
        <v>10416</v>
      </c>
      <c r="H16" s="20">
        <f t="shared" si="7"/>
        <v>4464</v>
      </c>
      <c r="I16" s="20">
        <f t="shared" si="7"/>
        <v>14880</v>
      </c>
    </row>
    <row r="17" customFormat="1" ht="14.25" spans="1:9">
      <c r="A17" s="21"/>
      <c r="B17" s="21"/>
      <c r="C17" s="21"/>
      <c r="D17" s="2"/>
      <c r="E17" s="2"/>
      <c r="F17" s="2"/>
      <c r="G17" s="22"/>
      <c r="H17" s="2"/>
      <c r="I17" s="22"/>
    </row>
  </sheetData>
  <mergeCells count="24">
    <mergeCell ref="A2:I2"/>
    <mergeCell ref="A3:B3"/>
    <mergeCell ref="A16:C16"/>
    <mergeCell ref="A4:A7"/>
    <mergeCell ref="A8:A11"/>
    <mergeCell ref="A12:A15"/>
    <mergeCell ref="D4:D5"/>
    <mergeCell ref="D8:D9"/>
    <mergeCell ref="D12:D13"/>
    <mergeCell ref="E4:E5"/>
    <mergeCell ref="E8:E9"/>
    <mergeCell ref="E12:E13"/>
    <mergeCell ref="F4:F5"/>
    <mergeCell ref="F8:F9"/>
    <mergeCell ref="F12:F13"/>
    <mergeCell ref="G4:G5"/>
    <mergeCell ref="G8:G9"/>
    <mergeCell ref="G12:G13"/>
    <mergeCell ref="H4:H5"/>
    <mergeCell ref="H8:H9"/>
    <mergeCell ref="H12:H13"/>
    <mergeCell ref="I4:I7"/>
    <mergeCell ref="I8:I11"/>
    <mergeCell ref="I12:I15"/>
  </mergeCells>
  <printOptions horizontalCentered="1"/>
  <pageMargins left="0.314583333333333" right="0.590277777777778" top="1" bottom="1" header="0.5" footer="0.5"/>
  <pageSetup paperSize="9" scale="88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养殖环节</vt:lpstr>
      <vt:lpstr>屠宰环节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</cp:lastModifiedBy>
  <dcterms:created xsi:type="dcterms:W3CDTF">2024-08-08T07:43:00Z</dcterms:created>
  <dcterms:modified xsi:type="dcterms:W3CDTF">2026-03-18T01:18:09Z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838C2A2E84A64303AECCE922C9A52BD5_11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